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L:\ОКС\Костромин С. В\Исправление паспортов\"/>
    </mc:Choice>
  </mc:AlternateContent>
  <bookViews>
    <workbookView xWindow="0" yWindow="60" windowWidth="15480" windowHeight="7695" tabRatio="661"/>
  </bookViews>
  <sheets>
    <sheet name="Содка затрат" sheetId="38" r:id="rId1"/>
    <sheet name="Расчет с НДС" sheetId="41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_____________wrn2" hidden="1">{"glc1",#N/A,FALSE,"GLC";"glc2",#N/A,FALSE,"GLC";"glc3",#N/A,FALSE,"GLC";"glc4",#N/A,FALSE,"GLC";"glc5",#N/A,FALSE,"GLC"}</definedName>
    <definedName name="_____________wrn222" hidden="1">{"glc1",#N/A,FALSE,"GLC";"glc2",#N/A,FALSE,"GLC";"glc3",#N/A,FALSE,"GLC";"glc4",#N/A,FALSE,"GLC";"glc5",#N/A,FALSE,"GLC"}</definedName>
    <definedName name="____________wrn2" hidden="1">{"glc1",#N/A,FALSE,"GLC";"glc2",#N/A,FALSE,"GLC";"glc3",#N/A,FALSE,"GLC";"glc4",#N/A,FALSE,"GLC";"glc5",#N/A,FALSE,"GLC"}</definedName>
    <definedName name="____________wrn222" hidden="1">{"glc1",#N/A,FALSE,"GLC";"glc2",#N/A,FALSE,"GLC";"glc3",#N/A,FALSE,"GLC";"glc4",#N/A,FALSE,"GLC";"glc5",#N/A,FALSE,"GLC"}</definedName>
    <definedName name="___________wrn2" hidden="1">{"glc1",#N/A,FALSE,"GLC";"glc2",#N/A,FALSE,"GLC";"glc3",#N/A,FALSE,"GLC";"glc4",#N/A,FALSE,"GLC";"glc5",#N/A,FALSE,"GLC"}</definedName>
    <definedName name="___________wrn222" hidden="1">{"glc1",#N/A,FALSE,"GLC";"glc2",#N/A,FALSE,"GLC";"glc3",#N/A,FALSE,"GLC";"glc4",#N/A,FALSE,"GLC";"glc5",#N/A,FALSE,"GLC"}</definedName>
    <definedName name="__________wrn2" hidden="1">{"glc1",#N/A,FALSE,"GLC";"glc2",#N/A,FALSE,"GLC";"glc3",#N/A,FALSE,"GLC";"glc4",#N/A,FALSE,"GLC";"glc5",#N/A,FALSE,"GLC"}</definedName>
    <definedName name="__________wrn222" hidden="1">{"glc1",#N/A,FALSE,"GLC";"glc2",#N/A,FALSE,"GLC";"glc3",#N/A,FALSE,"GLC";"glc4",#N/A,FALSE,"GLC";"glc5",#N/A,FALSE,"GLC"}</definedName>
    <definedName name="_________wrn2" hidden="1">{"glc1",#N/A,FALSE,"GLC";"glc2",#N/A,FALSE,"GLC";"glc3",#N/A,FALSE,"GLC";"glc4",#N/A,FALSE,"GLC";"glc5",#N/A,FALSE,"GLC"}</definedName>
    <definedName name="_________wrn222" hidden="1">{"glc1",#N/A,FALSE,"GLC";"glc2",#N/A,FALSE,"GLC";"glc3",#N/A,FALSE,"GLC";"glc4",#N/A,FALSE,"GLC";"glc5",#N/A,FALSE,"GLC"}</definedName>
    <definedName name="________wrn2" hidden="1">{"glc1",#N/A,FALSE,"GLC";"glc2",#N/A,FALSE,"GLC";"glc3",#N/A,FALSE,"GLC";"glc4",#N/A,FALSE,"GLC";"glc5",#N/A,FALSE,"GLC"}</definedName>
    <definedName name="________wrn222" hidden="1">{"glc1",#N/A,FALSE,"GLC";"glc2",#N/A,FALSE,"GLC";"glc3",#N/A,FALSE,"GLC";"glc4",#N/A,FALSE,"GLC";"glc5",#N/A,FALSE,"GLC"}</definedName>
    <definedName name="_______wrn2" hidden="1">{"glc1",#N/A,FALSE,"GLC";"glc2",#N/A,FALSE,"GLC";"glc3",#N/A,FALSE,"GLC";"glc4",#N/A,FALSE,"GLC";"glc5",#N/A,FALSE,"GLC"}</definedName>
    <definedName name="_______wrn222" hidden="1">{"glc1",#N/A,FALSE,"GLC";"glc2",#N/A,FALSE,"GLC";"glc3",#N/A,FALSE,"GLC";"glc4",#N/A,FALSE,"GLC";"glc5",#N/A,FALSE,"GLC"}</definedName>
    <definedName name="______wrn2" hidden="1">{"glc1",#N/A,FALSE,"GLC";"glc2",#N/A,FALSE,"GLC";"glc3",#N/A,FALSE,"GLC";"glc4",#N/A,FALSE,"GLC";"glc5",#N/A,FALSE,"GLC"}</definedName>
    <definedName name="______wrn222" hidden="1">{"glc1",#N/A,FALSE,"GLC";"glc2",#N/A,FALSE,"GLC";"glc3",#N/A,FALSE,"GLC";"glc4",#N/A,FALSE,"GLC";"glc5",#N/A,FALSE,"GLC"}</definedName>
    <definedName name="_____wrn2" hidden="1">{"glc1",#N/A,FALSE,"GLC";"glc2",#N/A,FALSE,"GLC";"glc3",#N/A,FALSE,"GLC";"glc4",#N/A,FALSE,"GLC";"glc5",#N/A,FALSE,"GLC"}</definedName>
    <definedName name="_____wrn222" hidden="1">{"glc1",#N/A,FALSE,"GLC";"glc2",#N/A,FALSE,"GLC";"glc3",#N/A,FALSE,"GLC";"glc4",#N/A,FALSE,"GLC";"glc5",#N/A,FALSE,"GLC"}</definedName>
    <definedName name="____wrn2" hidden="1">{"glc1",#N/A,FALSE,"GLC";"glc2",#N/A,FALSE,"GLC";"glc3",#N/A,FALSE,"GLC";"glc4",#N/A,FALSE,"GLC";"glc5",#N/A,FALSE,"GLC"}</definedName>
    <definedName name="____wrn222" hidden="1">{"glc1",#N/A,FALSE,"GLC";"glc2",#N/A,FALSE,"GLC";"glc3",#N/A,FALSE,"GLC";"glc4",#N/A,FALSE,"GLC";"glc5",#N/A,FALSE,"GLC"}</definedName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1__123Graph_ACHART_4" hidden="1">#REF!</definedName>
    <definedName name="__123Graph_AGRAPH1" hidden="1">'[1]на 1 тут'!#REF!</definedName>
    <definedName name="__123Graph_AGRAPH2" hidden="1">'[1]на 1 тут'!#REF!</definedName>
    <definedName name="__123Graph_BGRAPH1" hidden="1">'[1]на 1 тут'!#REF!</definedName>
    <definedName name="__123Graph_BGRAPH2" hidden="1">'[1]на 1 тут'!#REF!</definedName>
    <definedName name="__123Graph_CGRAPH1" hidden="1">'[1]на 1 тут'!#REF!</definedName>
    <definedName name="__123Graph_CGRAPH2" hidden="1">'[1]на 1 тут'!#REF!</definedName>
    <definedName name="__123Graph_LBL_AGRAPH1" hidden="1">'[1]на 1 тут'!#REF!</definedName>
    <definedName name="__123Graph_XGRAPH1" hidden="1">'[1]на 1 тут'!#REF!</definedName>
    <definedName name="__123Graph_XGRAPH2" hidden="1">'[1]на 1 тут'!#REF!</definedName>
    <definedName name="__2__123Graph_XCHART_3" hidden="1">#REF!</definedName>
    <definedName name="__3__123Graph_XCHART_4" hidden="1">#REF!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1__123Graph_ACHART_4" hidden="1">#REF!</definedName>
    <definedName name="_2__123Graph_XCHART_3" hidden="1">#REF!</definedName>
    <definedName name="_3__123Graph_XCHART_4" hidden="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BossProviderVariable?_2aa5fdef_010c_4319_b31e_81ae8e7abc76" hidden="1">"25_01_2006"</definedName>
    <definedName name="BossProviderVariable?_5c77024e_20b1_42a0_91af_e43b3d819d62" hidden="1">"25_01_2006"</definedName>
    <definedName name="BossProviderVariable?_60040dbb_350c_45f1_bd95_27a5a206b77c" hidden="1">"25_01_2006"</definedName>
    <definedName name="BossProviderVariable?_61c1fc30_56ce_47c3_872c_c8b965b570c3" hidden="1">"25_01_2006"</definedName>
    <definedName name="BossProviderVariable?_65223c16_9c65_468f_97aa_1fd4eba1b0ed" hidden="1">"25_01_2006"</definedName>
    <definedName name="BossProviderVariable?_7bfbd68a_4281_4e83_8003_082874b42575" hidden="1">"25_01_2006"</definedName>
    <definedName name="BossProviderVariable?_fb090bd1_c5b7_4ee0_bd5d_77060141cff5" hidden="1">"25_01_2006"</definedName>
    <definedName name="hhv" hidden="1">#REF!</definedName>
    <definedName name="P1_dip" hidden="1">[3]FST5!$G$167:$G$172,[3]FST5!$G$174:$G$175,[3]FST5!$G$177:$G$180,[3]FST5!$G$182,[3]FST5!$G$184:$G$188,[3]FST5!$G$190,[3]FST5!$G$192:$G$194</definedName>
    <definedName name="P1_eso" hidden="1">[4]FST5!$G$167:$G$172,[4]FST5!$G$174:$G$175,[4]FST5!$G$177:$G$180,[4]FST5!$G$182,[4]FST5!$G$184:$G$188,[4]FST5!$G$190,[4]FST5!$G$192:$G$194</definedName>
    <definedName name="P1_ESO_PROT" hidden="1">#REF!,#REF!,#REF!,#REF!,#REF!,#REF!,#REF!,#REF!</definedName>
    <definedName name="P1_net" hidden="1">[4]FST5!$G$118:$G$123,[4]FST5!$G$125:$G$126,[4]FST5!$G$128:$G$131,[4]FST5!$G$133,[4]FST5!$G$135:$G$139,[4]FST5!$G$141,[4]FST5!$G$143:$G$145</definedName>
    <definedName name="P1_SBT_PROT" hidden="1">#REF!,#REF!,#REF!,#REF!,#REF!,#REF!,#REF!</definedName>
    <definedName name="P1_SC_CLR" hidden="1">#REF!,#REF!,#REF!,#REF!,#REF!</definedName>
    <definedName name="P1_SC22" hidden="1">#REF!,#REF!,#REF!,#REF!,#REF!,#REF!</definedName>
    <definedName name="P1_SCOPE_CORR" hidden="1">#REF!,#REF!,#REF!,#REF!,#REF!,#REF!,#REF!</definedName>
    <definedName name="P1_SCOPE_DOP" hidden="1">[5]Регионы!#REF!,[5]Регионы!#REF!,[5]Регионы!#REF!,[5]Регионы!#REF!,[5]Регионы!#REF!,[5]Регионы!#REF!</definedName>
    <definedName name="P1_SCOPE_FLOAD" hidden="1">#REF!,#REF!,#REF!,#REF!,#REF!,#REF!</definedName>
    <definedName name="P1_SCOPE_FRML" hidden="1">#REF!,#REF!,#REF!,#REF!,#REF!,#REF!</definedName>
    <definedName name="P1_SCOPE_FST7" hidden="1">#REF!,#REF!,#REF!,#REF!,#REF!,#REF!</definedName>
    <definedName name="P1_SCOPE_FULL_LOAD" hidden="1">#REF!,#REF!,#REF!,#REF!,#REF!,#REF!</definedName>
    <definedName name="P1_SCOPE_IND" hidden="1">#REF!,#REF!,#REF!,#REF!,#REF!,#REF!</definedName>
    <definedName name="P1_SCOPE_IND2" hidden="1">#REF!,#REF!,#REF!,#REF!,#REF!</definedName>
    <definedName name="P1_SCOPE_NOTIND" hidden="1">#REF!,#REF!,#REF!,#REF!,#REF!,#REF!</definedName>
    <definedName name="P1_SCOPE_NotInd2" hidden="1">#REF!,#REF!,#REF!,#REF!,#REF!,#REF!,#REF!</definedName>
    <definedName name="P1_SCOPE_NotInd3" hidden="1">#REF!,#REF!,#REF!,#REF!,#REF!,#REF!,#REF!</definedName>
    <definedName name="P1_SCOPE_NotInt" hidden="1">#REF!,#REF!,#REF!,#REF!,#REF!,#REF!</definedName>
    <definedName name="P1_SCOPE_SAVE2" hidden="1">#REF!,#REF!,#REF!,#REF!,#REF!,#REF!,#REF!</definedName>
    <definedName name="P1_SET_PROT" hidden="1">#REF!,#REF!,#REF!,#REF!,#REF!,#REF!,#REF!</definedName>
    <definedName name="P1_SET_PRT" hidden="1">#REF!,#REF!,#REF!,#REF!,#REF!,#REF!,#REF!</definedName>
    <definedName name="P1_T1_Protect" hidden="1">[6]перекрестка!$J$42:$K$46,[6]перекрестка!$J$49,[6]перекрестка!$J$50:$K$54,[6]перекрестка!$J$55,[6]перекрестка!$J$56:$K$60,[6]перекрестка!$J$62:$K$66</definedName>
    <definedName name="P1_T16?axis?R?ДОГОВОР" hidden="1">'[7]16'!$E$76:$M$76,'[7]16'!$E$8:$M$8,'[7]16'!$E$12:$M$12,'[7]16'!$E$52:$M$52,'[7]16'!$E$16:$M$16,'[7]16'!$E$64:$M$64,'[7]16'!$E$84:$M$85,'[7]16'!$E$48:$M$48,'[7]16'!$E$80:$M$80,'[7]16'!$E$72:$M$72,'[7]16'!$E$44:$M$44</definedName>
    <definedName name="P1_T16?axis?R?ДОГОВОР?" hidden="1">'[7]16'!$A$76,'[7]16'!$A$84:$A$85,'[7]16'!$A$72,'[7]16'!$A$80,'[7]16'!$A$68,'[7]16'!$A$64,'[7]16'!$A$60,'[7]16'!$A$56,'[7]16'!$A$52,'[7]16'!$A$48,'[7]16'!$A$44,'[7]16'!$A$40,'[7]16'!$A$36,'[7]16'!$A$32,'[7]16'!$A$28,'[7]16'!$A$24,'[7]16'!$A$20</definedName>
    <definedName name="P1_T16?L1" hidden="1">'[7]16'!$A$74:$M$74,'[7]16'!$A$14:$M$14,'[7]16'!$A$10:$M$10,'[7]16'!$A$50:$M$50,'[7]16'!$A$6:$M$6,'[7]16'!$A$62:$M$62,'[7]16'!$A$78:$M$78,'[7]16'!$A$46:$M$46,'[7]16'!$A$82:$M$82,'[7]16'!$A$70:$M$70,'[7]16'!$A$42:$M$42</definedName>
    <definedName name="P1_T16?L1.x" hidden="1">'[7]16'!$A$76:$M$76,'[7]16'!$A$16:$M$16,'[7]16'!$A$12:$M$12,'[7]16'!$A$52:$M$52,'[7]16'!$A$8:$M$8,'[7]16'!$A$64:$M$64,'[7]16'!$A$80:$M$80,'[7]16'!$A$48:$M$48,'[7]16'!$A$84:$M$85,'[7]16'!$A$72:$M$72,'[7]16'!$A$44:$M$44</definedName>
    <definedName name="P1_T16_Protect" hidden="1">'[6]16'!$G$10:$K$14,'[6]16'!$G$17:$K$17,'[6]16'!$G$20:$K$20,'[6]16'!$G$23:$K$23,'[6]16'!$G$26:$K$26,'[6]16'!$G$29:$K$29,'[6]16'!$G$33:$K$34,'[6]16'!$G$38:$K$40</definedName>
    <definedName name="P1_T18.2_Protect" hidden="1">'[6]18.2'!$F$12:$J$19,'[6]18.2'!$F$22:$J$25,'[6]18.2'!$B$28:$J$30,'[6]18.2'!$F$32:$J$32,'[6]18.2'!$B$34:$J$38,'[6]18.2'!$F$42:$J$47,'[6]18.2'!$F$54:$J$54</definedName>
    <definedName name="P1_T20_Protection" hidden="1">'[8]20'!$E$4:$H$4,'[8]20'!$E$13:$H$13,'[8]20'!$E$16:$H$17,'[8]20'!$E$19:$H$19,'[8]20'!$J$4:$M$4,'[8]20'!$J$8:$M$11,'[8]20'!$J$13:$M$13,'[8]20'!$J$16:$M$17,'[8]20'!$J$19:$M$19</definedName>
    <definedName name="P1_T4_Protect" hidden="1">'[6]4'!$G$20:$J$20,'[6]4'!$G$22:$J$22,'[6]4'!$G$24:$J$28,'[6]4'!$L$11:$O$17,'[6]4'!$L$20:$O$20,'[6]4'!$L$22:$O$22,'[6]4'!$L$24:$O$28,'[6]4'!$Q$11:$T$17,'[6]4'!$Q$20:$T$20</definedName>
    <definedName name="P1_T6_Protect" hidden="1">'[6]6'!$D$46:$H$55,'[6]6'!$J$46:$N$55,'[6]6'!$D$57:$H$59,'[6]6'!$J$57:$N$59,'[6]6'!$B$10:$B$19,'[6]6'!$D$10:$H$19,'[6]6'!$J$10:$N$19,'[6]6'!$D$21:$H$23,'[6]6'!$J$21:$N$23</definedName>
    <definedName name="P10_SCOPE_FULL_LOAD" hidden="1">#REF!,#REF!,#REF!,#REF!,#REF!,#REF!</definedName>
    <definedName name="P10_T1_Protect" hidden="1">[6]перекрестка!$F$42:$H$46,[6]перекрестка!$F$49:$G$49,[6]перекрестка!$F$50:$H$54,[6]перекрестка!$F$55:$G$55,[6]перекрестка!$F$56:$H$60</definedName>
    <definedName name="P11_SCOPE_FULL_LOAD" hidden="1">#REF!,#REF!,#REF!,#REF!,#REF!</definedName>
    <definedName name="P11_T1_Protect" hidden="1">[6]перекрестка!$F$62:$H$66,[6]перекрестка!$F$68:$H$72,[6]перекрестка!$F$74:$H$78,[6]перекрестка!$F$80:$H$84,[6]перекрестка!$F$89:$G$89</definedName>
    <definedName name="P12_SCOPE_FULL_LOAD" hidden="1">#REF!,#REF!,#REF!,#REF!,#REF!,#REF!</definedName>
    <definedName name="P12_T1_Protect" hidden="1">[6]перекрестка!$F$90:$H$94,[6]перекрестка!$F$95:$G$95,[6]перекрестка!$F$96:$H$100,[6]перекрестка!$F$102:$H$106,[6]перекрестка!$F$108:$H$112</definedName>
    <definedName name="P13_SCOPE_FULL_LOAD" hidden="1">#REF!,#REF!,#REF!,#REF!,#REF!,#REF!</definedName>
    <definedName name="P13_T1_Protect" hidden="1">[6]перекрестка!$F$114:$H$118,[6]перекрестка!$F$120:$H$124,[6]перекрестка!$F$127:$G$127,[6]перекрестка!$F$128:$H$132,[6]перекрестка!$F$133:$G$133</definedName>
    <definedName name="P14_SCOPE_FULL_LOAD" hidden="1">#REF!,#REF!,#REF!,#REF!,#REF!,#REF!</definedName>
    <definedName name="P14_T1_Protect" hidden="1">[6]перекрестка!$F$134:$H$138,[6]перекрестка!$F$140:$H$144,[6]перекрестка!$F$146:$H$150,[6]перекрестка!$F$152:$H$156,[6]перекрестка!$F$158:$H$162</definedName>
    <definedName name="P15_SCOPE_FULL_LOAD" hidden="1">#REF!,#REF!,#REF!,#REF!,#REF!,P1_SCOPE_FULL_LOAD</definedName>
    <definedName name="P15_T1_Protect" hidden="1">[6]перекрестка!$J$158:$K$162,[6]перекрестка!$J$152:$K$156,[6]перекрестка!$J$146:$K$150,[6]перекрестка!$J$140:$K$144,[6]перекрестка!$J$11</definedName>
    <definedName name="P16_SCOPE_FULL_LOAD" hidden="1">[9]!P2_SCOPE_FULL_LOAD,[9]!P3_SCOPE_FULL_LOAD,[9]!P4_SCOPE_FULL_LOAD,[9]!P5_SCOPE_FULL_LOAD,[9]!P6_SCOPE_FULL_LOAD,[9]!P7_SCOPE_FULL_LOAD,[9]!P8_SCOPE_FULL_LOAD</definedName>
    <definedName name="P16_T1_Protect" hidden="1">[6]перекрестка!$J$12:$K$16,[6]перекрестка!$J$17,[6]перекрестка!$J$18:$K$22,[6]перекрестка!$J$24:$K$28,[6]перекрестка!$J$30:$K$34,[6]перекрестка!$F$23:$G$23</definedName>
    <definedName name="P17_SCOPE_FULL_LOAD" hidden="1">[9]!P9_SCOPE_FULL_LOAD,P10_SCOPE_FULL_LOAD,P11_SCOPE_FULL_LOAD,P12_SCOPE_FULL_LOAD,P13_SCOPE_FULL_LOAD,P14_SCOPE_FULL_LOAD,P15_SCOPE_FULL_LOAD</definedName>
    <definedName name="P17_T1_Protect" hidden="1">[6]перекрестка!$F$29:$G$29,[6]перекрестка!$F$61:$G$61,[6]перекрестка!$F$67:$G$67,[6]перекрестка!$F$101:$G$101,[6]перекрестка!$F$107:$G$107</definedName>
    <definedName name="P18_T1_Protect" hidden="1">[6]перекрестка!$F$139:$G$139,[6]перекрестка!$F$145:$G$145,[6]перекрестка!$J$36:$K$40,P1_T1_Protect,P2_T1_Protect,P3_T1_Protect,P4_T1_Protect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dip" hidden="1">[3]FST5!$G$100:$G$116,[3]FST5!$G$118:$G$123,[3]FST5!$G$125:$G$126,[3]FST5!$G$128:$G$131,[3]FST5!$G$133,[3]FST5!$G$135:$G$139,[3]FST5!$G$141</definedName>
    <definedName name="P2_SC_CLR" hidden="1">#REF!,#REF!,#REF!,#REF!,#REF!</definedName>
    <definedName name="P2_SC22" hidden="1">#REF!,#REF!,#REF!,#REF!,#REF!,#REF!,#REF!</definedName>
    <definedName name="P2_SCOPE_CORR" hidden="1">#REF!,#REF!,#REF!,#REF!,#REF!,#REF!,#REF!,#REF!</definedName>
    <definedName name="P2_SCOPE_FULL_LOAD" hidden="1">#REF!,#REF!,#REF!,#REF!,#REF!,#REF!</definedName>
    <definedName name="P2_SCOPE_IND" hidden="1">#REF!,#REF!,#REF!,#REF!,#REF!,#REF!</definedName>
    <definedName name="P2_SCOPE_IND2" hidden="1">#REF!,#REF!,#REF!,#REF!,#REF!</definedName>
    <definedName name="P2_SCOPE_NOTIND" hidden="1">#REF!,#REF!,#REF!,#REF!,#REF!,#REF!,#REF!</definedName>
    <definedName name="P2_SCOPE_NotInd2" hidden="1">#REF!,#REF!,#REF!,#REF!,#REF!,#REF!</definedName>
    <definedName name="P2_SCOPE_NotInd3" hidden="1">#REF!,#REF!,#REF!,#REF!,#REF!,#REF!,#REF!</definedName>
    <definedName name="P2_SCOPE_NotInt" hidden="1">#REF!,#REF!,#REF!,#REF!,#REF!,#REF!,#REF!</definedName>
    <definedName name="P2_SCOPE_SAVE2" hidden="1">#REF!,#REF!,#REF!,#REF!,#REF!,#REF!</definedName>
    <definedName name="P2_T1_Protect" hidden="1">[6]перекрестка!$J$68:$K$72,[6]перекрестка!$J$74:$K$78,[6]перекрестка!$J$80:$K$84,[6]перекрестка!$J$89,[6]перекрестка!$J$90:$K$94,[6]перекрестка!$J$95</definedName>
    <definedName name="P2_T4_Protect" hidden="1">'[6]4'!$Q$22:$T$22,'[6]4'!$Q$24:$T$28,'[6]4'!$V$24:$Y$28,'[6]4'!$V$22:$Y$22,'[6]4'!$V$20:$Y$20,'[6]4'!$V$11:$Y$17,'[6]4'!$AA$11:$AD$17,'[6]4'!$AA$20:$AD$20,'[6]4'!$AA$22:$AD$22</definedName>
    <definedName name="P3_dip" hidden="1">[3]FST5!$G$143:$G$145,[3]FST5!$G$214:$G$217,[3]FST5!$G$219:$G$224,[3]FST5!$G$226,[3]FST5!$G$228,[3]FST5!$G$230,[3]FST5!$G$232,[3]FST5!$G$197:$G$212</definedName>
    <definedName name="P3_SC22" hidden="1">#REF!,#REF!,#REF!,#REF!,#REF!,#REF!</definedName>
    <definedName name="P3_SCOPE_FULL_LOAD" hidden="1">#REF!,#REF!,#REF!,#REF!,#REF!,#REF!</definedName>
    <definedName name="P3_SCOPE_IND" hidden="1">#REF!,#REF!,#REF!,#REF!,#REF!</definedName>
    <definedName name="P3_SCOPE_IND2" hidden="1">#REF!,#REF!,#REF!,#REF!,#REF!</definedName>
    <definedName name="P3_SCOPE_NOTIND" hidden="1">#REF!,#REF!,#REF!,#REF!,#REF!,#REF!,#REF!</definedName>
    <definedName name="P3_SCOPE_NotInd2" hidden="1">#REF!,#REF!,#REF!,#REF!,#REF!,#REF!,#REF!</definedName>
    <definedName name="P3_SCOPE_NotInt" hidden="1">#REF!,#REF!,#REF!,#REF!,#REF!,#REF!</definedName>
    <definedName name="P3_T1_Protect" hidden="1">[6]перекрестка!$J$96:$K$100,[6]перекрестка!$J$102:$K$106,[6]перекрестка!$J$108:$K$112,[6]перекрестка!$J$114:$K$118,[6]перекрестка!$J$120:$K$124</definedName>
    <definedName name="P4_dip" hidden="1">[3]FST5!$G$70:$G$75,[3]FST5!$G$77:$G$78,[3]FST5!$G$80:$G$83,[3]FST5!$G$85,[3]FST5!$G$87:$G$91,[3]FST5!$G$93,[3]FST5!$G$95:$G$97,[3]FST5!$G$52:$G$68</definedName>
    <definedName name="P4_SCOPE_FULL_LOAD" hidden="1">#REF!,#REF!,#REF!,#REF!,#REF!,#REF!</definedName>
    <definedName name="P4_SCOPE_IND" hidden="1">#REF!,#REF!,#REF!,#REF!,#REF!</definedName>
    <definedName name="P4_SCOPE_IND2" hidden="1">#REF!,#REF!,#REF!,#REF!,#REF!,#REF!</definedName>
    <definedName name="P4_SCOPE_NOTIND" hidden="1">#REF!,#REF!,#REF!,#REF!,#REF!,#REF!,#REF!</definedName>
    <definedName name="P4_SCOPE_NotInd2" hidden="1">#REF!,#REF!,#REF!,#REF!,#REF!,#REF!,#REF!</definedName>
    <definedName name="P4_T1_Protect" hidden="1">[6]перекрестка!$J$127,[6]перекрестка!$J$128:$K$132,[6]перекрестка!$J$133,[6]перекрестка!$J$134:$K$138,[6]перекрестка!$N$11:$N$22,[6]перекрестка!$N$24:$N$28</definedName>
    <definedName name="P5_SCOPE_FULL_LOAD" hidden="1">#REF!,#REF!,#REF!,#REF!,#REF!,#REF!</definedName>
    <definedName name="P5_SCOPE_NOTIND" hidden="1">#REF!,#REF!,#REF!,#REF!,#REF!,#REF!,#REF!</definedName>
    <definedName name="P5_SCOPE_NotInd2" hidden="1">#REF!,#REF!,#REF!,#REF!,#REF!,#REF!,#REF!</definedName>
    <definedName name="P5_T1_Protect" hidden="1">[6]перекрестка!$N$30:$N$34,[6]перекрестка!$N$36:$N$40,[6]перекрестка!$N$42:$N$46,[6]перекрестка!$N$49:$N$60,[6]перекрестка!$N$62:$N$66</definedName>
    <definedName name="P6_SCOPE_FULL_LOAD" hidden="1">#REF!,#REF!,#REF!,#REF!,#REF!,#REF!</definedName>
    <definedName name="P6_SCOPE_NOTIND" hidden="1">#REF!,#REF!,#REF!,#REF!,#REF!,#REF!,#REF!</definedName>
    <definedName name="P6_SCOPE_NotInd2" hidden="1">#REF!,#REF!,#REF!,#REF!,#REF!,#REF!,#REF!</definedName>
    <definedName name="P6_T1_Protect" hidden="1">[6]перекрестка!$N$68:$N$72,[6]перекрестка!$N$74:$N$78,[6]перекрестка!$N$80:$N$84,[6]перекрестка!$N$89:$N$100,[6]перекрестка!$N$102:$N$106</definedName>
    <definedName name="P7_SCOPE_FULL_LOAD" hidden="1">#REF!,#REF!,#REF!,#REF!,#REF!,#REF!</definedName>
    <definedName name="P7_SCOPE_NOTIND" hidden="1">#REF!,#REF!,#REF!,#REF!,#REF!,#REF!</definedName>
    <definedName name="P7_SCOPE_NotInd2" hidden="1">#REF!,#REF!,#REF!,#REF!,#REF!,P1_SCOPE_NotInd2,P2_SCOPE_NotInd2,P3_SCOPE_NotInd2</definedName>
    <definedName name="P7_T1_Protect" hidden="1">[6]перекрестка!$N$108:$N$112,[6]перекрестка!$N$114:$N$118,[6]перекрестка!$N$120:$N$124,[6]перекрестка!$N$127:$N$138,[6]перекрестка!$N$140:$N$144</definedName>
    <definedName name="P8_SCOPE_FULL_LOAD" hidden="1">#REF!,#REF!,#REF!,#REF!,#REF!,#REF!</definedName>
    <definedName name="P8_SCOPE_NOTIND" hidden="1">#REF!,#REF!,#REF!,#REF!,#REF!,#REF!</definedName>
    <definedName name="P8_T1_Protect" hidden="1">[6]перекрестка!$N$146:$N$150,[6]перекрестка!$N$152:$N$156,[6]перекрестка!$N$158:$N$162,[6]перекрестка!$F$11:$G$11,[6]перекрестка!$F$12:$H$16</definedName>
    <definedName name="P9_SCOPE_FULL_LOAD" hidden="1">#REF!,#REF!,#REF!,#REF!,#REF!,#REF!</definedName>
    <definedName name="P9_SCOPE_NotInd" hidden="1">#REF!,[9]!P1_SCOPE_NOTIND,[9]!P2_SCOPE_NOTIND,[9]!P3_SCOPE_NOTIND,[9]!P4_SCOPE_NOTIND,[9]!P5_SCOPE_NOTIND,[9]!P6_SCOPE_NOTIND,[9]!P7_SCOPE_NOTIND</definedName>
    <definedName name="P9_T1_Protect" hidden="1">[6]перекрестка!$F$17:$G$17,[6]перекрестка!$F$18:$H$22,[6]перекрестка!$F$24:$H$28,[6]перекрестка!$F$30:$H$34,[6]перекрестка!$F$36:$H$40</definedName>
    <definedName name="SAPBEXrevision" hidden="1">1</definedName>
    <definedName name="SAPBEXsysID" hidden="1">"BW2"</definedName>
    <definedName name="SAPBEXwbID" hidden="1">"479GSPMTNK9HM4ZSIVE5K2SH6"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wrn.Сравнение._.с._.отраслями." hidden="1">{#N/A,#N/A,TRUE,"Лист1";#N/A,#N/A,TRUE,"Лист2";#N/A,#N/A,TRUE,"Лист3"}</definedName>
    <definedName name="а" hidden="1">{"glc1",#N/A,FALSE,"GLC";"glc2",#N/A,FALSE,"GLC";"glc3",#N/A,FALSE,"GLC";"glc4",#N/A,FALSE,"GLC";"glc5",#N/A,FALSE,"GLC"}</definedName>
    <definedName name="апап" hidden="1">#REF!</definedName>
    <definedName name="вап" hidden="1">#REF!</definedName>
    <definedName name="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итт" hidden="1">{#N/A,#N/A,TRUE,"Лист1";#N/A,#N/A,TRUE,"Лист2";#N/A,#N/A,TRUE,"Лист3"}</definedName>
    <definedName name="вс" hidden="1">{#N/A,#N/A,FALSE,"Aging Summary";#N/A,#N/A,FALSE,"Ratio Analysis";#N/A,#N/A,FALSE,"Test 120 Day Accts";#N/A,#N/A,FALSE,"Tickmarks"}</definedName>
    <definedName name="вуув" hidden="1">{#N/A,#N/A,TRUE,"Лист1";#N/A,#N/A,TRUE,"Лист2";#N/A,#N/A,TRUE,"Лист3"}</definedName>
    <definedName name="вы" hidden="1">#REF!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" hidden="1">#REF!</definedName>
    <definedName name="дд" hidden="1">#REF!</definedName>
    <definedName name="дддд" hidden="1">#REF!</definedName>
    <definedName name="_xlnm.Print_Titles" localSheetId="0">'Содка затрат'!$8:$10</definedName>
    <definedName name="и" hidden="1">{"glc1",#N/A,FALSE,"GLC";"glc2",#N/A,FALSE,"GLC";"glc3",#N/A,FALSE,"GLC";"glc4",#N/A,FALSE,"GLC";"glc5",#N/A,FALSE,"GLC"}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щжо" hidden="1">{#N/A,#N/A,TRUE,"Лист1";#N/A,#N/A,TRUE,"Лист2";#N/A,#N/A,TRUE,"Лист3"}</definedName>
    <definedName name="ншш" hidden="1">{#N/A,#N/A,TRUE,"Лист1";#N/A,#N/A,TRUE,"Лист2";#N/A,#N/A,TRUE,"Лист3"}</definedName>
    <definedName name="_xlnm.Print_Area" localSheetId="0">'Содка затрат'!$A$1:$Y$85,'Содка затрат'!$AA$59:$AT$72</definedName>
    <definedName name="оро" hidden="1">#REF!</definedName>
    <definedName name="прибыль3" hidden="1">{#N/A,#N/A,TRUE,"Лист1";#N/A,#N/A,TRUE,"Лист2";#N/A,#N/A,TRUE,"Лист3"}</definedName>
    <definedName name="рис1" hidden="1">{#N/A,#N/A,TRUE,"Лист1";#N/A,#N/A,TRUE,"Лист2";#N/A,#N/A,TRUE,"Лист3"}</definedName>
    <definedName name="ррр" hidden="1">{"glc1",#N/A,FALSE,"GLC";"glc2",#N/A,FALSE,"GLC";"glc3",#N/A,FALSE,"GLC";"glc4",#N/A,FALSE,"GLC";"glc5",#N/A,FALSE,"GLC"}</definedName>
    <definedName name="тп" hidden="1">{#N/A,#N/A,TRUE,"Лист1";#N/A,#N/A,TRUE,"Лист2";#N/A,#N/A,TRUE,"Лист3"}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ыапр" hidden="1">{#N/A,#N/A,TRUE,"Лист1";#N/A,#N/A,TRUE,"Лист2";#N/A,#N/A,TRUE,"Лист3"}</definedName>
    <definedName name="ыва" hidden="1">#REF!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52511"/>
</workbook>
</file>

<file path=xl/calcChain.xml><?xml version="1.0" encoding="utf-8"?>
<calcChain xmlns="http://schemas.openxmlformats.org/spreadsheetml/2006/main">
  <c r="K6" i="41" l="1"/>
  <c r="E6" i="41" l="1"/>
  <c r="K7" i="41" s="1"/>
  <c r="B6" i="41"/>
  <c r="J2" i="41"/>
  <c r="J6" i="41" l="1"/>
  <c r="J7" i="41" s="1"/>
  <c r="X62" i="38"/>
  <c r="F32" i="38" l="1"/>
  <c r="P32" i="38" l="1"/>
  <c r="S63" i="38" l="1"/>
  <c r="Y63" i="38"/>
  <c r="S62" i="38"/>
  <c r="S14" i="38" l="1"/>
  <c r="T12" i="38" l="1"/>
  <c r="X12" i="38"/>
  <c r="X14" i="38" l="1"/>
  <c r="Y12" i="38"/>
  <c r="W65" i="38" l="1"/>
  <c r="V65" i="38"/>
  <c r="U65" i="38"/>
  <c r="R65" i="38"/>
  <c r="Q65" i="38"/>
  <c r="P65" i="38"/>
  <c r="M65" i="38"/>
  <c r="L65" i="38"/>
  <c r="K65" i="38"/>
  <c r="H65" i="38"/>
  <c r="G65" i="38"/>
  <c r="F65" i="38"/>
  <c r="J63" i="38"/>
  <c r="Y62" i="38"/>
  <c r="W59" i="38"/>
  <c r="V59" i="38"/>
  <c r="U59" i="38"/>
  <c r="R59" i="38"/>
  <c r="Q59" i="38"/>
  <c r="P59" i="38"/>
  <c r="M59" i="38"/>
  <c r="L59" i="38"/>
  <c r="K59" i="38"/>
  <c r="H59" i="38"/>
  <c r="G59" i="38"/>
  <c r="F59" i="38"/>
  <c r="W54" i="38"/>
  <c r="R54" i="38"/>
  <c r="M54" i="38"/>
  <c r="H54" i="38"/>
  <c r="F54" i="38"/>
  <c r="N53" i="38"/>
  <c r="W47" i="38"/>
  <c r="R47" i="38"/>
  <c r="M47" i="38"/>
  <c r="H47" i="38"/>
  <c r="F47" i="38"/>
  <c r="A45" i="38"/>
  <c r="A46" i="38" s="1"/>
  <c r="A50" i="38" s="1"/>
  <c r="A51" i="38" s="1"/>
  <c r="A52" i="38" s="1"/>
  <c r="A53" i="38" s="1"/>
  <c r="A57" i="38" s="1"/>
  <c r="A58" i="38" s="1"/>
  <c r="A62" i="38" s="1"/>
  <c r="A63" i="38" s="1"/>
  <c r="A64" i="38" s="1"/>
  <c r="A68" i="38" s="1"/>
  <c r="D43" i="38"/>
  <c r="X42" i="38"/>
  <c r="X43" i="38" s="1"/>
  <c r="W42" i="38"/>
  <c r="V42" i="38"/>
  <c r="S42" i="38"/>
  <c r="R42" i="38"/>
  <c r="Q42" i="38"/>
  <c r="Q45" i="38" s="1"/>
  <c r="Q47" i="38" s="1"/>
  <c r="N42" i="38"/>
  <c r="M42" i="38"/>
  <c r="M43" i="38" s="1"/>
  <c r="L42" i="38"/>
  <c r="L45" i="38" s="1"/>
  <c r="L47" i="38" s="1"/>
  <c r="I42" i="38"/>
  <c r="H42" i="38"/>
  <c r="G42" i="38"/>
  <c r="J32" i="38"/>
  <c r="Y14" i="38"/>
  <c r="T14" i="38"/>
  <c r="I14" i="38"/>
  <c r="N13" i="38"/>
  <c r="O13" i="38" s="1"/>
  <c r="J13" i="38"/>
  <c r="N12" i="38"/>
  <c r="J12" i="38"/>
  <c r="H48" i="38" l="1"/>
  <c r="H55" i="38" s="1"/>
  <c r="H60" i="38" s="1"/>
  <c r="H66" i="38" s="1"/>
  <c r="H68" i="38" s="1"/>
  <c r="H69" i="38" s="1"/>
  <c r="H72" i="38" s="1"/>
  <c r="J14" i="38"/>
  <c r="N14" i="38"/>
  <c r="N43" i="38" s="1"/>
  <c r="Q43" i="38"/>
  <c r="H43" i="38"/>
  <c r="J53" i="38"/>
  <c r="N62" i="38"/>
  <c r="O62" i="38" s="1"/>
  <c r="N63" i="38"/>
  <c r="O63" i="38" s="1"/>
  <c r="L48" i="38"/>
  <c r="L50" i="38" s="1"/>
  <c r="L54" i="38" s="1"/>
  <c r="L55" i="38" s="1"/>
  <c r="L60" i="38" s="1"/>
  <c r="L66" i="38" s="1"/>
  <c r="O12" i="38"/>
  <c r="W48" i="38"/>
  <c r="W55" i="38" s="1"/>
  <c r="W60" i="38" s="1"/>
  <c r="W66" i="38" s="1"/>
  <c r="L43" i="38"/>
  <c r="O53" i="38"/>
  <c r="M48" i="38"/>
  <c r="M55" i="38" s="1"/>
  <c r="M60" i="38" s="1"/>
  <c r="M66" i="38" s="1"/>
  <c r="M68" i="38" s="1"/>
  <c r="M69" i="38" s="1"/>
  <c r="M72" i="38" s="1"/>
  <c r="J62" i="38"/>
  <c r="I65" i="38"/>
  <c r="J65" i="38" s="1"/>
  <c r="AB72" i="38" s="1"/>
  <c r="O32" i="38"/>
  <c r="R48" i="38"/>
  <c r="R55" i="38" s="1"/>
  <c r="R60" i="38" s="1"/>
  <c r="R66" i="38" s="1"/>
  <c r="R43" i="38"/>
  <c r="W43" i="38"/>
  <c r="S43" i="38"/>
  <c r="I43" i="38"/>
  <c r="G43" i="38"/>
  <c r="G45" i="38"/>
  <c r="Q48" i="38"/>
  <c r="V43" i="38"/>
  <c r="D72" i="38"/>
  <c r="W85" i="38"/>
  <c r="V45" i="38"/>
  <c r="V47" i="38" s="1"/>
  <c r="V48" i="38" s="1"/>
  <c r="O14" i="38" l="1"/>
  <c r="T53" i="38"/>
  <c r="X53" i="38"/>
  <c r="Y53" i="38" s="1"/>
  <c r="T62" i="38"/>
  <c r="W68" i="38"/>
  <c r="W69" i="38" s="1"/>
  <c r="N65" i="38"/>
  <c r="O65" i="38" s="1"/>
  <c r="AG72" i="38" s="1"/>
  <c r="V50" i="38"/>
  <c r="V54" i="38" s="1"/>
  <c r="V55" i="38" s="1"/>
  <c r="V60" i="38" s="1"/>
  <c r="V66" i="38" s="1"/>
  <c r="H73" i="38"/>
  <c r="H74" i="38" s="1"/>
  <c r="M73" i="38"/>
  <c r="M74" i="38" s="1"/>
  <c r="X65" i="38"/>
  <c r="Y65" i="38" s="1"/>
  <c r="AC60" i="38" s="1"/>
  <c r="AC59" i="38" s="1"/>
  <c r="L68" i="38"/>
  <c r="L69" i="38" s="1"/>
  <c r="L72" i="38" s="1"/>
  <c r="I46" i="38"/>
  <c r="T63" i="38"/>
  <c r="U32" i="38"/>
  <c r="T32" i="38"/>
  <c r="K47" i="38"/>
  <c r="O45" i="38"/>
  <c r="K54" i="38"/>
  <c r="O50" i="38"/>
  <c r="Q50" i="38"/>
  <c r="Q54" i="38" s="1"/>
  <c r="Q55" i="38" s="1"/>
  <c r="Q60" i="38" s="1"/>
  <c r="Q66" i="38" s="1"/>
  <c r="G47" i="38"/>
  <c r="J45" i="38"/>
  <c r="R68" i="38"/>
  <c r="R69" i="38" s="1"/>
  <c r="R70" i="38" s="1"/>
  <c r="AL72" i="38" l="1"/>
  <c r="AQ72" i="38"/>
  <c r="Y32" i="38"/>
  <c r="W70" i="38"/>
  <c r="W71" i="38" s="1"/>
  <c r="W72" i="38" s="1"/>
  <c r="W73" i="38" s="1"/>
  <c r="W74" i="38" s="1"/>
  <c r="S65" i="38"/>
  <c r="T65" i="38" s="1"/>
  <c r="Q68" i="38"/>
  <c r="Q69" i="38" s="1"/>
  <c r="Q70" i="38" s="1"/>
  <c r="Q71" i="38" s="1"/>
  <c r="L73" i="38"/>
  <c r="L74" i="38" s="1"/>
  <c r="V68" i="38"/>
  <c r="V69" i="38" s="1"/>
  <c r="F42" i="38"/>
  <c r="R71" i="38"/>
  <c r="N46" i="38"/>
  <c r="P54" i="38"/>
  <c r="T50" i="38"/>
  <c r="G48" i="38"/>
  <c r="T45" i="38"/>
  <c r="P47" i="38"/>
  <c r="K42" i="38"/>
  <c r="Q72" i="38" l="1"/>
  <c r="Q73" i="38" s="1"/>
  <c r="Q74" i="38" s="1"/>
  <c r="O46" i="38"/>
  <c r="N47" i="38"/>
  <c r="V70" i="38"/>
  <c r="V71" i="38" s="1"/>
  <c r="V72" i="38" s="1"/>
  <c r="K48" i="38"/>
  <c r="K43" i="38"/>
  <c r="O43" i="38" s="1"/>
  <c r="O42" i="38"/>
  <c r="G50" i="38"/>
  <c r="F48" i="38"/>
  <c r="F43" i="38"/>
  <c r="J43" i="38" s="1"/>
  <c r="J42" i="38"/>
  <c r="J46" i="38"/>
  <c r="I47" i="38"/>
  <c r="S46" i="38"/>
  <c r="P42" i="38"/>
  <c r="Y50" i="38"/>
  <c r="U54" i="38"/>
  <c r="U47" i="38"/>
  <c r="Y45" i="38"/>
  <c r="R72" i="38"/>
  <c r="U42" i="38" l="1"/>
  <c r="U48" i="38" s="1"/>
  <c r="F55" i="38"/>
  <c r="V73" i="38"/>
  <c r="V74" i="38" s="1"/>
  <c r="S47" i="38"/>
  <c r="T46" i="38"/>
  <c r="X46" i="38"/>
  <c r="N48" i="38"/>
  <c r="O47" i="38"/>
  <c r="T42" i="38"/>
  <c r="P43" i="38"/>
  <c r="T43" i="38" s="1"/>
  <c r="P48" i="38"/>
  <c r="R73" i="38"/>
  <c r="R74" i="38" s="1"/>
  <c r="I48" i="38"/>
  <c r="J47" i="38"/>
  <c r="G54" i="38"/>
  <c r="J50" i="38"/>
  <c r="K55" i="38"/>
  <c r="O48" i="38" l="1"/>
  <c r="Y42" i="38"/>
  <c r="U43" i="38"/>
  <c r="Y43" i="38" s="1"/>
  <c r="J48" i="38"/>
  <c r="S48" i="38"/>
  <c r="T47" i="38"/>
  <c r="P55" i="38"/>
  <c r="K60" i="38"/>
  <c r="U55" i="38"/>
  <c r="F60" i="38"/>
  <c r="G55" i="38"/>
  <c r="G60" i="38" s="1"/>
  <c r="G66" i="38" s="1"/>
  <c r="Y46" i="38"/>
  <c r="X47" i="38"/>
  <c r="J52" i="38" l="1"/>
  <c r="O52" i="38"/>
  <c r="T48" i="38"/>
  <c r="U60" i="38"/>
  <c r="P60" i="38"/>
  <c r="X48" i="38"/>
  <c r="Y47" i="38"/>
  <c r="F66" i="38"/>
  <c r="F68" i="38" s="1"/>
  <c r="G68" i="38"/>
  <c r="G69" i="38" s="1"/>
  <c r="G72" i="38" s="1"/>
  <c r="K66" i="38"/>
  <c r="X52" i="38" l="1"/>
  <c r="T52" i="38"/>
  <c r="K68" i="38"/>
  <c r="U66" i="38"/>
  <c r="U68" i="38" s="1"/>
  <c r="G73" i="38"/>
  <c r="G74" i="38" s="1"/>
  <c r="Y48" i="38"/>
  <c r="P66" i="38"/>
  <c r="Y52" i="38" l="1"/>
  <c r="P68" i="38"/>
  <c r="K69" i="38"/>
  <c r="U69" i="38"/>
  <c r="U70" i="38" s="1"/>
  <c r="U71" i="38" s="1"/>
  <c r="F69" i="38"/>
  <c r="U72" i="38" l="1"/>
  <c r="AS72" i="38" s="1"/>
  <c r="AN72" i="38"/>
  <c r="P69" i="38"/>
  <c r="P70" i="38" s="1"/>
  <c r="F72" i="38"/>
  <c r="AD72" i="38" s="1"/>
  <c r="K72" i="38"/>
  <c r="AI72" i="38" s="1"/>
  <c r="P71" i="38" l="1"/>
  <c r="K73" i="38"/>
  <c r="F73" i="38"/>
  <c r="F74" i="38" s="1"/>
  <c r="U73" i="38" l="1"/>
  <c r="K74" i="38"/>
  <c r="P72" i="38"/>
  <c r="U74" i="38" l="1"/>
  <c r="P73" i="38"/>
  <c r="P74" i="38" l="1"/>
  <c r="J51" i="38" l="1"/>
  <c r="I54" i="38"/>
  <c r="I55" i="38" s="1"/>
  <c r="J55" i="38" s="1"/>
  <c r="J54" i="38" l="1"/>
  <c r="I57" i="38"/>
  <c r="I58" i="38"/>
  <c r="J58" i="38" s="1"/>
  <c r="S51" i="38"/>
  <c r="O51" i="38"/>
  <c r="N54" i="38"/>
  <c r="N55" i="38" l="1"/>
  <c r="O54" i="38"/>
  <c r="J57" i="38"/>
  <c r="I59" i="38"/>
  <c r="X51" i="38"/>
  <c r="S54" i="38"/>
  <c r="T51" i="38"/>
  <c r="J59" i="38" l="1"/>
  <c r="I60" i="38"/>
  <c r="S55" i="38"/>
  <c r="T54" i="38"/>
  <c r="X54" i="38"/>
  <c r="Y51" i="38"/>
  <c r="O55" i="38"/>
  <c r="N57" i="38" l="1"/>
  <c r="N58" i="38"/>
  <c r="O58" i="38" s="1"/>
  <c r="T55" i="38"/>
  <c r="I66" i="38"/>
  <c r="J60" i="38"/>
  <c r="Y54" i="38"/>
  <c r="X55" i="38"/>
  <c r="N59" i="38" l="1"/>
  <c r="O57" i="38"/>
  <c r="J66" i="38"/>
  <c r="I68" i="38"/>
  <c r="J68" i="38" s="1"/>
  <c r="S57" i="38"/>
  <c r="S58" i="38"/>
  <c r="T58" i="38" s="1"/>
  <c r="Y55" i="38"/>
  <c r="X58" i="38" l="1"/>
  <c r="X57" i="38"/>
  <c r="Y58" i="38"/>
  <c r="S59" i="38"/>
  <c r="T57" i="38"/>
  <c r="O59" i="38"/>
  <c r="N60" i="38"/>
  <c r="T59" i="38" l="1"/>
  <c r="S60" i="38"/>
  <c r="J69" i="38"/>
  <c r="I72" i="38"/>
  <c r="Y57" i="38"/>
  <c r="X59" i="38"/>
  <c r="O60" i="38"/>
  <c r="N66" i="38"/>
  <c r="AC65" i="38"/>
  <c r="N68" i="38" l="1"/>
  <c r="O68" i="38" s="1"/>
  <c r="O66" i="38"/>
  <c r="I73" i="38"/>
  <c r="J73" i="38" s="1"/>
  <c r="J72" i="38"/>
  <c r="V82" i="38"/>
  <c r="Y59" i="38"/>
  <c r="AD66" i="38" s="1"/>
  <c r="X60" i="38"/>
  <c r="T60" i="38"/>
  <c r="S66" i="38"/>
  <c r="V79" i="38" l="1"/>
  <c r="AA72" i="38"/>
  <c r="AE72" i="38" s="1"/>
  <c r="I74" i="38"/>
  <c r="J74" i="38" s="1"/>
  <c r="S68" i="38"/>
  <c r="T68" i="38" s="1"/>
  <c r="T66" i="38"/>
  <c r="X66" i="38"/>
  <c r="Y60" i="38"/>
  <c r="N69" i="38"/>
  <c r="X68" i="38" l="1"/>
  <c r="X69" i="38" s="1"/>
  <c r="X70" i="38" s="1"/>
  <c r="X71" i="38" s="1"/>
  <c r="Y66" i="38"/>
  <c r="Y68" i="38"/>
  <c r="S69" i="38"/>
  <c r="O69" i="38"/>
  <c r="N72" i="38"/>
  <c r="N73" i="38" l="1"/>
  <c r="O73" i="38" s="1"/>
  <c r="O72" i="38"/>
  <c r="AF72" i="38" s="1"/>
  <c r="AJ72" i="38" s="1"/>
  <c r="S70" i="38"/>
  <c r="T70" i="38" s="1"/>
  <c r="V80" i="38" s="1"/>
  <c r="S71" i="38"/>
  <c r="T69" i="38"/>
  <c r="N74" i="38" l="1"/>
  <c r="O74" i="38" s="1"/>
  <c r="Y69" i="38"/>
  <c r="Y70" i="38"/>
  <c r="AK72" i="38" s="1"/>
  <c r="AO72" i="38" s="1"/>
  <c r="T71" i="38"/>
  <c r="S72" i="38"/>
  <c r="S73" i="38" l="1"/>
  <c r="T73" i="38" s="1"/>
  <c r="T72" i="38"/>
  <c r="Z72" i="38"/>
  <c r="V81" i="38"/>
  <c r="X72" i="38"/>
  <c r="Y71" i="38"/>
  <c r="Y72" i="38" s="1"/>
  <c r="AC62" i="38" s="1"/>
  <c r="AC66" i="38" s="1"/>
  <c r="AP72" i="38" l="1"/>
  <c r="AT72" i="38" s="1"/>
  <c r="S74" i="38"/>
  <c r="T74" i="38" s="1"/>
  <c r="Y85" i="38"/>
  <c r="X7" i="38"/>
  <c r="X85" i="38"/>
  <c r="X73" i="38"/>
  <c r="Y73" i="38" s="1"/>
  <c r="X74" i="38" l="1"/>
  <c r="Y74" i="38" s="1"/>
</calcChain>
</file>

<file path=xl/sharedStrings.xml><?xml version="1.0" encoding="utf-8"?>
<sst xmlns="http://schemas.openxmlformats.org/spreadsheetml/2006/main" count="168" uniqueCount="111">
  <si>
    <t>ИТОГО</t>
  </si>
  <si>
    <t>га</t>
  </si>
  <si>
    <t>ПИР</t>
  </si>
  <si>
    <t>СМР</t>
  </si>
  <si>
    <t>Утверждённая сметная стоимость строительства, без НДС</t>
  </si>
  <si>
    <t>в т.ч.</t>
  </si>
  <si>
    <t xml:space="preserve">Оборудование </t>
  </si>
  <si>
    <t>Прочие затраты</t>
  </si>
  <si>
    <t>НЗС</t>
  </si>
  <si>
    <t/>
  </si>
  <si>
    <t>Итого</t>
  </si>
  <si>
    <t>Плановая стоимость объекта в прогнозных ценах года окончания строительства, без НДС</t>
  </si>
  <si>
    <t>Плановая стоимость объекта с учетом снижения инвестиционных затрат, без НДС</t>
  </si>
  <si>
    <t>КВЛ</t>
  </si>
  <si>
    <t>"УТВЕРЖДАЮ"</t>
  </si>
  <si>
    <t>____________________  В.В. Нестеренко</t>
  </si>
  <si>
    <t xml:space="preserve">Стоимость единицы по укрупненным показателям </t>
  </si>
  <si>
    <t>Благоустройство, временные здания и сооружения - 3% от итога №1</t>
  </si>
  <si>
    <t>з/плата</t>
  </si>
  <si>
    <t>№
п/п</t>
  </si>
  <si>
    <t>Номера смет и расчетов</t>
  </si>
  <si>
    <t>Наименование работ и затрат</t>
  </si>
  <si>
    <t>БЛОК 2
Сметная стоимость строительства  
в ценах на 01.01.2000 года</t>
  </si>
  <si>
    <t>строительных работ</t>
  </si>
  <si>
    <t>монтажных работ</t>
  </si>
  <si>
    <t>оборудова-
ния, мебели и инвентаря</t>
  </si>
  <si>
    <t>прочих затрат</t>
  </si>
  <si>
    <t>Общая сметная стоимость</t>
  </si>
  <si>
    <t>Глава 1. Подготовка территории строительства</t>
  </si>
  <si>
    <t>01-01</t>
  </si>
  <si>
    <t>01-02</t>
  </si>
  <si>
    <t>Отвод земель лесного участка</t>
  </si>
  <si>
    <t>ИТОГО ПО ГЛАВЕ 1</t>
  </si>
  <si>
    <t>Глава 2. Основные объекты строительства</t>
  </si>
  <si>
    <t>ИТОГО ПО ГЛАВЕ 2</t>
  </si>
  <si>
    <t>Глава 8. Временные здания и сооружения</t>
  </si>
  <si>
    <t>ИТОГО ПО ГЛАВЕ 8</t>
  </si>
  <si>
    <t>ИТОГО ПО ГЛАВАМ 1-8</t>
  </si>
  <si>
    <t>Глава 9. Прочие работы и затраты</t>
  </si>
  <si>
    <t>09-02</t>
  </si>
  <si>
    <t>Организация подрядных торгов</t>
  </si>
  <si>
    <t>ИТОГО ПО ГЛАВЕ 9</t>
  </si>
  <si>
    <t>ИТОГО ПО ГЛАВАМ 1- 9</t>
  </si>
  <si>
    <t>Глава 10.Содержание службы заказчика.Строительный контроль.</t>
  </si>
  <si>
    <t>ИТОГО ПО ГЛАВЕ 10</t>
  </si>
  <si>
    <t>ИТОГО ПО ГЛАВАМ 1- 10</t>
  </si>
  <si>
    <t>Глава 12. Проектные и изыскательские работы, авторский надзор</t>
  </si>
  <si>
    <t>ИТОГО ПО ГЛАВЕ 12</t>
  </si>
  <si>
    <t>лот</t>
  </si>
  <si>
    <t>ИТОГО ПО ГЛАВАМ 1- 12</t>
  </si>
  <si>
    <t>Непредвиденные работы и затраты  3% (1,5%)</t>
  </si>
  <si>
    <t>НДС 18%</t>
  </si>
  <si>
    <t>ИТОГО ПО СВОДНОМ СМЕТНОМУ РАСЧЕТУ</t>
  </si>
  <si>
    <t>"СОГЛАСОВАНО"</t>
  </si>
  <si>
    <t>Начальник управления капитального строительства
филиала ОАО "МРСК Северо-Запада" "Комиэнерго"</t>
  </si>
  <si>
    <t>т.р.</t>
  </si>
  <si>
    <t>Итого по главам 1-2</t>
  </si>
  <si>
    <t>ССР</t>
  </si>
  <si>
    <t>Затраты на временные здания и сооружения 3,3х0,8%</t>
  </si>
  <si>
    <t>Дополнительные затраты при производстве строительно монтажных работ в зимнее время 1,7*1,1=1,84% (1,3%х1,1=1,43%)</t>
  </si>
  <si>
    <t>09-01</t>
  </si>
  <si>
    <t xml:space="preserve">Командировочные расходы </t>
  </si>
  <si>
    <t>,</t>
  </si>
  <si>
    <t>Страхование 1%</t>
  </si>
  <si>
    <t>Постановление Правительсва РФ от 21.06.2010 г. № 468</t>
  </si>
  <si>
    <t>Содержание службы заказчика - застройщика  (технического надзора ) строительства 2,14%</t>
  </si>
  <si>
    <t>Смета к договору</t>
  </si>
  <si>
    <t>Проектно-изыскательские работы</t>
  </si>
  <si>
    <t>Изыскательские работы</t>
  </si>
  <si>
    <t>МДС 81- 1.99</t>
  </si>
  <si>
    <t xml:space="preserve">С учетом 30% снижения </t>
  </si>
  <si>
    <t>ВСЕГО БЕЗ НДС</t>
  </si>
  <si>
    <t>тыс. руб. без НДС</t>
  </si>
  <si>
    <t>Объем вырубки</t>
  </si>
  <si>
    <t>ВЛ 35 кВ 18/19 ПС «Вуктыл-1, 2» ПС «Промбаза», ЦЭС</t>
  </si>
  <si>
    <t>УКР расчет</t>
  </si>
  <si>
    <t xml:space="preserve">Подготовка и согласование лесоустроительной документации </t>
  </si>
  <si>
    <t xml:space="preserve"> Проверил  Заместитель директора по КСиТП - начальник ОКСиТП:                                                 А.А. Попов </t>
  </si>
  <si>
    <t xml:space="preserve">БЛОК 3 
Плановая стоимость объекта в прогнозных ценах 2020 года  с учетом применения методики снижения инвестиционных затрат на 30% относительно уровня 2012года </t>
  </si>
  <si>
    <t xml:space="preserve"> Составил:  инженер ОКС                                                                                                                        Я.А. Вожегова</t>
  </si>
  <si>
    <t>С учетом индексов-дефляторов в ценах 2020 года</t>
  </si>
  <si>
    <t xml:space="preserve">Плановая стоимость объекта в прогнозных ценах 2020 года  относительно уровня 2012года </t>
  </si>
  <si>
    <t xml:space="preserve">Плановая стоимость объекта в прогнозных ценах 2020 года  с учетом применения методики снижения инвестиционных затрат на 30% относительно уровня 2012года </t>
  </si>
  <si>
    <t xml:space="preserve">Стоимость лота от плановой стоимости объекта в прогнозных ценах 2020 года  с учетом применения методики снижения инвестиционных затрат на 30% относительно уровня 2012года       </t>
  </si>
  <si>
    <t>"____" ___________________ 2017 г.</t>
  </si>
  <si>
    <t>Заместитель генерального директора
по инвестиционной деятельности
ПАО "МРСК Северо-Запада"</t>
  </si>
  <si>
    <t>Содержание дирекции(технического надзора) 2,16% от итога № 3</t>
  </si>
  <si>
    <t>БЛОК 1
Утвержденная сметная стоимость  строительства объекта  (в ценах 3 квартала 2017)</t>
  </si>
  <si>
    <t>Утвержденная сметная стоимость  строительства объекта  (в ценах 3 квартала 2017)</t>
  </si>
  <si>
    <t>Сметная стоимость строительства  
в ценах на 01.01.2000 года, без НДС</t>
  </si>
  <si>
    <t>/О.В.Марков/</t>
  </si>
  <si>
    <t>Расчет оценки полной стоимости инвестиционного проекта в прогнозных ценах соответствующих лет по ИП №</t>
  </si>
  <si>
    <t>I_004-54-1-01.21-0525</t>
  </si>
  <si>
    <t>В ценах</t>
  </si>
  <si>
    <t>года</t>
  </si>
  <si>
    <t>Год окончания реализации инвестиционного проекта</t>
  </si>
  <si>
    <t>код ИП</t>
  </si>
  <si>
    <t>Нименование ИП</t>
  </si>
  <si>
    <t>Плановая стоимость с учетом снижения инвестиционных затрат на 30 % относительно уровня 2012 года, тыс. руб. без НДС</t>
  </si>
  <si>
    <t>Затраты, не облагаемые НДС всего</t>
  </si>
  <si>
    <t>Всего, в тыс.руб. без НДС</t>
  </si>
  <si>
    <t>Всего, в тыс.руб. с НДС</t>
  </si>
  <si>
    <t>ФОТ,в т.ч.ЕСН</t>
  </si>
  <si>
    <t>Погашение процентов по кредитам</t>
  </si>
  <si>
    <t>Прочие затраты, не облагаемые НДС</t>
  </si>
  <si>
    <t>Услуги подрядных организаций, не облагаемые НДС</t>
  </si>
  <si>
    <t>Заместитель диретора по КС-начальник ОКС</t>
  </si>
  <si>
    <t>АА Попов</t>
  </si>
  <si>
    <t>Реконструкция ВЛ 35 кВ №18/19 ПС "Вуктыл-1,2"-ПС "Промбаза" в части расширения просек (ЦЭС) (32,32 га)</t>
  </si>
  <si>
    <t>Объектный сметный расчет №02-19</t>
  </si>
  <si>
    <t>Сводка затрат по объекту  I_004-54-1-01.21-0525 Реконструкция ВЛ 35 кВ №18/19 ПС "Вуктыл-1,2"-ПС "Промбаза" в части расширения просек (ЦЭС) (32,32 га)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</si>
</sst>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6"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#,##0.0"/>
    <numFmt numFmtId="168" formatCode="#,##0.000"/>
    <numFmt numFmtId="169" formatCode="0.0%"/>
    <numFmt numFmtId="170" formatCode="0.0%_);\(0.0%\)"/>
    <numFmt numFmtId="171" formatCode="#,##0_);[Red]\(#,##0\)"/>
    <numFmt numFmtId="172" formatCode="#.##0\.00"/>
    <numFmt numFmtId="173" formatCode="#\.00"/>
    <numFmt numFmtId="174" formatCode="#\."/>
    <numFmt numFmtId="175" formatCode="General_)"/>
    <numFmt numFmtId="176" formatCode="_-* #,##0&quot;đ.&quot;_-;\-* #,##0&quot;đ.&quot;_-;_-* &quot;-&quot;&quot;đ.&quot;_-;_-@_-"/>
    <numFmt numFmtId="177" formatCode="_-* #,##0.00&quot;đ.&quot;_-;\-* #,##0.00&quot;đ.&quot;_-;_-* &quot;-&quot;??&quot;đ.&quot;_-;_-@_-"/>
    <numFmt numFmtId="178" formatCode="0.0_)"/>
    <numFmt numFmtId="179" formatCode="&quot;error&quot;;&quot;error&quot;;&quot;OK&quot;;&quot;  &quot;@"/>
    <numFmt numFmtId="180" formatCode="_-* #,##0\ _р_._-;\-* #,##0\ _р_._-;_-* &quot;-&quot;\ _р_._-;_-@_-"/>
    <numFmt numFmtId="181" formatCode="_-* #,##0_-;\-* #,##0_-;_-* &quot;-&quot;_-;_-@_-"/>
    <numFmt numFmtId="182" formatCode="_-* #,##0.00_-;\-* #,##0.00_-;_-* &quot;-&quot;??_-;_-@_-"/>
    <numFmt numFmtId="183" formatCode="_(&quot;$&quot;* #,##0_);_(&quot;$&quot;* \(#,##0\);_(&quot;$&quot;* &quot;-&quot;_);_(@_)"/>
    <numFmt numFmtId="184" formatCode="&quot;$&quot;#,##0_);[Red]\(&quot;$&quot;#,##0\)"/>
    <numFmt numFmtId="185" formatCode="_-&quot;Ј&quot;* #,##0.00_-;\-&quot;Ј&quot;* #,##0.00_-;_-&quot;Ј&quot;* &quot;-&quot;??_-;_-@_-"/>
    <numFmt numFmtId="186" formatCode="\$#,##0\ ;\(\$#,##0\)"/>
    <numFmt numFmtId="187" formatCode="#,##0_);\(#,##0\);&quot;- &quot;;&quot;  &quot;@"/>
    <numFmt numFmtId="188" formatCode="_([$€-2]* #,##0.00_);_([$€-2]* \(#,##0.00\);_([$€-2]* &quot;-&quot;??_)"/>
    <numFmt numFmtId="189" formatCode="0.0"/>
    <numFmt numFmtId="190" formatCode="#,##0.0000_);\(#,##0.0000\);&quot;- &quot;;&quot;  &quot;@"/>
    <numFmt numFmtId="191" formatCode="#,##0_);[Blue]\(#,##0\)"/>
    <numFmt numFmtId="192" formatCode="_-* #,##0\ _d_._-;\-* #,##0\ _d_._-;_-* &quot;-&quot;\ _d_._-;_-@_-"/>
    <numFmt numFmtId="193" formatCode="_-* #,##0.00\ _d_._-;\-* #,##0.00\ _d_._-;_-* &quot;-&quot;??\ _d_._-;_-@_-"/>
    <numFmt numFmtId="194" formatCode="_-* #,##0_đ_._-;\-* #,##0_đ_._-;_-* &quot;-&quot;_đ_._-;_-@_-"/>
    <numFmt numFmtId="195" formatCode="_-* #,##0.00_đ_._-;\-* #,##0.00_đ_._-;_-* &quot;-&quot;??_đ_._-;_-@_-"/>
    <numFmt numFmtId="196" formatCode="_(&quot;$&quot;* #,##0.00_);_(&quot;$&quot;* \(#,##0.00\);_(&quot;$&quot;* &quot;-&quot;??_);_(@_)"/>
    <numFmt numFmtId="197" formatCode="&quot;$&quot;#,##0.00_);[Red]\(&quot;$&quot;#,##0.00\)"/>
    <numFmt numFmtId="198" formatCode=";;&quot;zero&quot;;&quot;  &quot;@"/>
    <numFmt numFmtId="199" formatCode="_-* #,##0.00\ _р_._-;\-* #,##0.00\ _р_._-;_-* &quot;-&quot;??\ _р_._-;_-@_-"/>
    <numFmt numFmtId="200" formatCode="0.000"/>
    <numFmt numFmtId="201" formatCode="#,##0.00000000"/>
    <numFmt numFmtId="202" formatCode="#,##0.0000"/>
    <numFmt numFmtId="203" formatCode="0.00000"/>
    <numFmt numFmtId="204" formatCode="_(* #,##0.00_);_(* \(#,##0.00\);_(* &quot;-&quot;??_);_(@_)"/>
    <numFmt numFmtId="205" formatCode="_-* #,##0.0_р_._-;\-* #,##0.0_р_._-;_-* &quot;-&quot;??_р_._-;_-@_-"/>
    <numFmt numFmtId="206" formatCode="_-* #,##0_р_._-;\-* #,##0_р_._-;_-* &quot;-&quot;??_р_._-;_-@_-"/>
    <numFmt numFmtId="207" formatCode="_-* #,##0.000\ _₽_-;\-* #,##0.000\ _₽_-;_-* &quot;-&quot;\ _₽_-;_-@_-"/>
    <numFmt numFmtId="208" formatCode="#,##0.00_ ;\-#,##0.00\ "/>
    <numFmt numFmtId="209" formatCode="#,##0.000_ ;\-#,##0.000\ "/>
  </numFmts>
  <fonts count="143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sz val="8"/>
      <name val="Arial"/>
      <family val="2"/>
      <charset val="204"/>
    </font>
    <font>
      <b/>
      <sz val="8"/>
      <name val="Arial Cyr"/>
      <charset val="204"/>
    </font>
    <font>
      <b/>
      <sz val="10"/>
      <name val="Arial Cyr"/>
      <charset val="204"/>
    </font>
    <font>
      <sz val="8"/>
      <color indexed="12"/>
      <name val="Arial"/>
      <family val="2"/>
      <charset val="204"/>
    </font>
    <font>
      <sz val="10"/>
      <name val="Helv"/>
    </font>
    <font>
      <sz val="10"/>
      <name val="Helv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"/>
      <color indexed="8"/>
      <name val="Courier"/>
      <family val="3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3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u/>
      <sz val="10"/>
      <color indexed="12"/>
      <name val="Courier"/>
      <family val="3"/>
    </font>
    <font>
      <sz val="10"/>
      <name val="Courier New"/>
      <family val="3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0"/>
      <name val="Arial"/>
      <family val="2"/>
    </font>
    <font>
      <b/>
      <sz val="11"/>
      <color indexed="9"/>
      <name val="Calibri"/>
      <family val="2"/>
      <charset val="204"/>
    </font>
    <font>
      <sz val="12"/>
      <name val="Arial"/>
      <family val="2"/>
      <charset val="204"/>
    </font>
    <font>
      <sz val="10"/>
      <color indexed="22"/>
      <name val="Arial"/>
      <family val="2"/>
      <charset val="204"/>
    </font>
    <font>
      <b/>
      <sz val="10"/>
      <color indexed="12"/>
      <name val="Arial Cyr"/>
      <family val="2"/>
      <charset val="204"/>
    </font>
    <font>
      <sz val="10"/>
      <color indexed="24"/>
      <name val="Arial"/>
      <family val="2"/>
      <charset val="204"/>
    </font>
    <font>
      <b/>
      <sz val="10"/>
      <name val="Arial"/>
      <family val="2"/>
    </font>
    <font>
      <i/>
      <sz val="10"/>
      <name val="Arial"/>
      <family val="2"/>
      <charset val="204"/>
    </font>
    <font>
      <sz val="10"/>
      <name val="Times New Roman CE"/>
    </font>
    <font>
      <u/>
      <sz val="8"/>
      <color indexed="12"/>
      <name val="Arial Cyr"/>
      <charset val="204"/>
    </font>
    <font>
      <b/>
      <sz val="11"/>
      <color indexed="8"/>
      <name val="Calibri"/>
      <family val="2"/>
    </font>
    <font>
      <sz val="12"/>
      <name val="Times New Roman"/>
      <family val="1"/>
      <charset val="204"/>
    </font>
    <font>
      <i/>
      <sz val="11"/>
      <color indexed="23"/>
      <name val="Calibri"/>
      <family val="2"/>
      <charset val="204"/>
    </font>
    <font>
      <sz val="18"/>
      <name val="Arial"/>
      <family val="2"/>
      <charset val="204"/>
    </font>
    <font>
      <i/>
      <sz val="12"/>
      <name val="Arial"/>
      <family val="2"/>
      <charset val="204"/>
    </font>
    <font>
      <sz val="12"/>
      <name val="Symbol"/>
      <family val="1"/>
      <charset val="2"/>
    </font>
    <font>
      <sz val="18"/>
      <name val="Symbol"/>
      <family val="1"/>
      <charset val="2"/>
    </font>
    <font>
      <sz val="8"/>
      <name val="Symbol"/>
      <family val="1"/>
      <charset val="2"/>
    </font>
    <font>
      <i/>
      <sz val="12"/>
      <name val="Symbol"/>
      <family val="1"/>
      <charset val="2"/>
    </font>
    <font>
      <sz val="10"/>
      <color indexed="12"/>
      <name val="Arial"/>
      <family val="2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0"/>
      <color indexed="18"/>
      <name val="Arial Cyr"/>
      <charset val="204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b/>
      <sz val="11"/>
      <color indexed="56"/>
      <name val="Calibri"/>
      <family val="2"/>
      <charset val="204"/>
    </font>
    <font>
      <u/>
      <sz val="10"/>
      <color indexed="12"/>
      <name val="Times New Roman CYR"/>
      <charset val="204"/>
    </font>
    <font>
      <sz val="10"/>
      <name val="Courier"/>
      <family val="3"/>
    </font>
    <font>
      <u/>
      <sz val="10"/>
      <color indexed="36"/>
      <name val="Courier"/>
      <family val="3"/>
    </font>
    <font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sz val="11"/>
      <color indexed="60"/>
      <name val="Calibri"/>
      <family val="2"/>
      <charset val="204"/>
    </font>
    <font>
      <sz val="8"/>
      <name val="Helv"/>
      <charset val="204"/>
    </font>
    <font>
      <sz val="10"/>
      <name val="Arial CE"/>
      <charset val="238"/>
    </font>
    <font>
      <sz val="8"/>
      <name val="Arial CE"/>
    </font>
    <font>
      <sz val="9"/>
      <name val="Tahoma"/>
      <family val="2"/>
      <charset val="204"/>
    </font>
    <font>
      <sz val="10"/>
      <name val="Times New Roman CYR"/>
      <charset val="204"/>
    </font>
    <font>
      <b/>
      <sz val="11"/>
      <color indexed="63"/>
      <name val="Calibri"/>
      <family val="2"/>
      <charset val="204"/>
    </font>
    <font>
      <sz val="8"/>
      <name val="Helv"/>
    </font>
    <font>
      <sz val="10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Arial"/>
      <family val="2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04"/>
    </font>
    <font>
      <b/>
      <sz val="16"/>
      <color indexed="23"/>
      <name val="Arial"/>
      <family val="2"/>
      <charset val="204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sz val="10"/>
      <name val="Courier"/>
      <family val="1"/>
      <charset val="204"/>
    </font>
    <font>
      <b/>
      <sz val="8"/>
      <color indexed="9"/>
      <name val="Arial Cyr"/>
      <charset val="204"/>
    </font>
    <font>
      <b/>
      <sz val="18"/>
      <color indexed="56"/>
      <name val="Cambria"/>
      <family val="2"/>
      <charset val="204"/>
    </font>
    <font>
      <sz val="11"/>
      <color indexed="1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4"/>
      <name val="Franklin Gothic Medium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8"/>
      <name val="Arial"/>
      <family val="2"/>
      <charset val="204"/>
    </font>
    <font>
      <b/>
      <sz val="12"/>
      <name val="Arial"/>
      <family val="2"/>
      <charset val="204"/>
    </font>
    <font>
      <b/>
      <sz val="9"/>
      <name val="Tahoma"/>
      <family val="2"/>
      <charset val="204"/>
    </font>
    <font>
      <b/>
      <sz val="14"/>
      <name val="Arial Cyr"/>
      <family val="2"/>
      <charset val="204"/>
    </font>
    <font>
      <b/>
      <sz val="11"/>
      <color indexed="8"/>
      <name val="Calibri"/>
      <family val="2"/>
      <charset val="204"/>
    </font>
    <font>
      <b/>
      <sz val="14"/>
      <name val="Arial"/>
      <family val="2"/>
      <charset val="204"/>
    </font>
    <font>
      <sz val="8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1"/>
      <color theme="1"/>
      <name val="Times New Roman"/>
      <family val="2"/>
      <charset val="204"/>
    </font>
    <font>
      <sz val="12"/>
      <color theme="1"/>
      <name val="Arial"/>
      <family val="2"/>
      <charset val="204"/>
    </font>
    <font>
      <sz val="11"/>
      <name val="Times New Roman Cyr"/>
      <family val="1"/>
      <charset val="204"/>
    </font>
    <font>
      <sz val="11"/>
      <name val="Times New Roman Cyr"/>
      <charset val="204"/>
    </font>
    <font>
      <sz val="12"/>
      <color indexed="24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Arial"/>
      <family val="2"/>
      <charset val="204"/>
    </font>
    <font>
      <sz val="10"/>
      <color theme="1"/>
      <name val="Arial Cyr"/>
      <family val="2"/>
      <charset val="204"/>
    </font>
    <font>
      <sz val="7"/>
      <color indexed="8"/>
      <name val="Arial"/>
      <family val="2"/>
      <charset val="204"/>
    </font>
    <font>
      <b/>
      <i/>
      <sz val="10"/>
      <color indexed="8"/>
      <name val="Times New Roman"/>
      <family val="1"/>
      <charset val="204"/>
    </font>
    <font>
      <sz val="9"/>
      <color indexed="8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Arial"/>
      <family val="2"/>
      <charset val="204"/>
    </font>
    <font>
      <b/>
      <sz val="9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9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7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7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0"/>
      <name val="Arial"/>
      <family val="2"/>
      <charset val="204"/>
    </font>
  </fonts>
  <fills count="6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lightGray">
        <fgColor indexed="22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10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57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7"/>
        <bgColor indexed="64"/>
      </patternFill>
    </fill>
    <fill>
      <patternFill patternType="solid">
        <fgColor indexed="1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626">
    <xf numFmtId="0" fontId="0" fillId="0" borderId="0"/>
    <xf numFmtId="169" fontId="17" fillId="0" borderId="0">
      <alignment vertical="top"/>
    </xf>
    <xf numFmtId="169" fontId="20" fillId="0" borderId="0">
      <alignment vertical="top"/>
    </xf>
    <xf numFmtId="170" fontId="20" fillId="5" borderId="0">
      <alignment vertical="top"/>
    </xf>
    <xf numFmtId="169" fontId="20" fillId="6" borderId="0">
      <alignment vertical="top"/>
    </xf>
    <xf numFmtId="0" fontId="21" fillId="0" borderId="0"/>
    <xf numFmtId="0" fontId="21" fillId="0" borderId="0"/>
    <xf numFmtId="0" fontId="22" fillId="0" borderId="0"/>
    <xf numFmtId="0" fontId="21" fillId="0" borderId="0"/>
    <xf numFmtId="171" fontId="17" fillId="0" borderId="0">
      <alignment vertical="top"/>
    </xf>
    <xf numFmtId="171" fontId="17" fillId="0" borderId="0">
      <alignment vertical="top"/>
    </xf>
    <xf numFmtId="0" fontId="21" fillId="0" borderId="0"/>
    <xf numFmtId="0" fontId="22" fillId="0" borderId="0"/>
    <xf numFmtId="0" fontId="2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1" fillId="0" borderId="0"/>
    <xf numFmtId="0" fontId="22" fillId="0" borderId="0"/>
    <xf numFmtId="0" fontId="21" fillId="0" borderId="0"/>
    <xf numFmtId="0" fontId="21" fillId="0" borderId="0"/>
    <xf numFmtId="0" fontId="22" fillId="0" borderId="0"/>
    <xf numFmtId="0" fontId="22" fillId="0" borderId="0"/>
    <xf numFmtId="0" fontId="21" fillId="0" borderId="0"/>
    <xf numFmtId="0" fontId="21" fillId="0" borderId="0"/>
    <xf numFmtId="0" fontId="21" fillId="0" borderId="0"/>
    <xf numFmtId="0" fontId="23" fillId="0" borderId="0"/>
    <xf numFmtId="0" fontId="23" fillId="0" borderId="0"/>
    <xf numFmtId="0" fontId="22" fillId="0" borderId="0"/>
    <xf numFmtId="0" fontId="21" fillId="0" borderId="0"/>
    <xf numFmtId="0" fontId="21" fillId="0" borderId="0"/>
    <xf numFmtId="171" fontId="17" fillId="0" borderId="0">
      <alignment vertical="top"/>
    </xf>
    <xf numFmtId="171" fontId="17" fillId="0" borderId="0">
      <alignment vertical="top"/>
    </xf>
    <xf numFmtId="0" fontId="21" fillId="0" borderId="0"/>
    <xf numFmtId="0" fontId="21" fillId="0" borderId="0"/>
    <xf numFmtId="0" fontId="22" fillId="0" borderId="0"/>
    <xf numFmtId="0" fontId="22" fillId="0" borderId="0"/>
    <xf numFmtId="0" fontId="21" fillId="0" borderId="0"/>
    <xf numFmtId="0" fontId="22" fillId="0" borderId="0"/>
    <xf numFmtId="171" fontId="17" fillId="0" borderId="0">
      <alignment vertical="top"/>
    </xf>
    <xf numFmtId="0" fontId="21" fillId="0" borderId="0"/>
    <xf numFmtId="0" fontId="22" fillId="0" borderId="0"/>
    <xf numFmtId="0" fontId="22" fillId="0" borderId="0"/>
    <xf numFmtId="0" fontId="22" fillId="0" borderId="0"/>
    <xf numFmtId="0" fontId="21" fillId="0" borderId="0"/>
    <xf numFmtId="0" fontId="22" fillId="0" borderId="0"/>
    <xf numFmtId="0" fontId="22" fillId="0" borderId="0"/>
    <xf numFmtId="0" fontId="22" fillId="0" borderId="0"/>
    <xf numFmtId="0" fontId="21" fillId="0" borderId="0"/>
    <xf numFmtId="171" fontId="17" fillId="0" borderId="0">
      <alignment vertical="top"/>
    </xf>
    <xf numFmtId="171" fontId="17" fillId="0" borderId="0">
      <alignment vertical="top"/>
    </xf>
    <xf numFmtId="0" fontId="24" fillId="0" borderId="0"/>
    <xf numFmtId="0" fontId="22" fillId="0" borderId="0"/>
    <xf numFmtId="0" fontId="22" fillId="0" borderId="0"/>
    <xf numFmtId="0" fontId="2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1" fillId="0" borderId="0"/>
    <xf numFmtId="0" fontId="21" fillId="0" borderId="0"/>
    <xf numFmtId="0" fontId="2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2" fillId="0" borderId="0"/>
    <xf numFmtId="0" fontId="25" fillId="0" borderId="5">
      <protection locked="0"/>
    </xf>
    <xf numFmtId="172" fontId="26" fillId="0" borderId="0">
      <protection locked="0"/>
    </xf>
    <xf numFmtId="173" fontId="26" fillId="0" borderId="0">
      <protection locked="0"/>
    </xf>
    <xf numFmtId="165" fontId="25" fillId="0" borderId="0">
      <protection locked="0"/>
    </xf>
    <xf numFmtId="165" fontId="25" fillId="0" borderId="0">
      <protection locked="0"/>
    </xf>
    <xf numFmtId="165" fontId="25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174" fontId="26" fillId="0" borderId="5">
      <protection locked="0"/>
    </xf>
    <xf numFmtId="0" fontId="28" fillId="7" borderId="0"/>
    <xf numFmtId="0" fontId="29" fillId="8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9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29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1" borderId="0" applyNumberFormat="0" applyBorder="0" applyAlignment="0" applyProtection="0"/>
    <xf numFmtId="0" fontId="29" fillId="14" borderId="0" applyNumberFormat="0" applyBorder="0" applyAlignment="0" applyProtection="0"/>
    <xf numFmtId="0" fontId="29" fillId="17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30" fillId="18" borderId="0" applyNumberFormat="0" applyBorder="0" applyAlignment="0" applyProtection="0"/>
    <xf numFmtId="0" fontId="30" fillId="15" borderId="0" applyNumberFormat="0" applyBorder="0" applyAlignment="0" applyProtection="0"/>
    <xf numFmtId="0" fontId="30" fillId="16" borderId="0" applyNumberFormat="0" applyBorder="0" applyAlignment="0" applyProtection="0"/>
    <xf numFmtId="0" fontId="30" fillId="19" borderId="0" applyNumberFormat="0" applyBorder="0" applyAlignment="0" applyProtection="0"/>
    <xf numFmtId="0" fontId="30" fillId="20" borderId="0" applyNumberFormat="0" applyBorder="0" applyAlignment="0" applyProtection="0"/>
    <xf numFmtId="0" fontId="30" fillId="21" borderId="0" applyNumberFormat="0" applyBorder="0" applyAlignment="0" applyProtection="0"/>
    <xf numFmtId="0" fontId="30" fillId="18" borderId="0" applyNumberFormat="0" applyBorder="0" applyAlignment="0" applyProtection="0"/>
    <xf numFmtId="0" fontId="30" fillId="15" borderId="0" applyNumberFormat="0" applyBorder="0" applyAlignment="0" applyProtection="0"/>
    <xf numFmtId="0" fontId="30" fillId="16" borderId="0" applyNumberFormat="0" applyBorder="0" applyAlignment="0" applyProtection="0"/>
    <xf numFmtId="0" fontId="30" fillId="19" borderId="0" applyNumberFormat="0" applyBorder="0" applyAlignment="0" applyProtection="0"/>
    <xf numFmtId="0" fontId="30" fillId="20" borderId="0" applyNumberFormat="0" applyBorder="0" applyAlignment="0" applyProtection="0"/>
    <xf numFmtId="0" fontId="30" fillId="21" borderId="0" applyNumberFormat="0" applyBorder="0" applyAlignment="0" applyProtection="0"/>
    <xf numFmtId="0" fontId="30" fillId="22" borderId="0" applyNumberFormat="0" applyBorder="0" applyAlignment="0" applyProtection="0"/>
    <xf numFmtId="0" fontId="31" fillId="23" borderId="0" applyNumberFormat="0" applyBorder="0" applyAlignment="0" applyProtection="0"/>
    <xf numFmtId="0" fontId="31" fillId="24" borderId="0" applyNumberFormat="0" applyBorder="0" applyAlignment="0" applyProtection="0"/>
    <xf numFmtId="0" fontId="32" fillId="25" borderId="0" applyNumberFormat="0" applyBorder="0" applyAlignment="0" applyProtection="0"/>
    <xf numFmtId="0" fontId="30" fillId="26" borderId="0" applyNumberFormat="0" applyBorder="0" applyAlignment="0" applyProtection="0"/>
    <xf numFmtId="0" fontId="31" fillId="27" borderId="0" applyNumberFormat="0" applyBorder="0" applyAlignment="0" applyProtection="0"/>
    <xf numFmtId="0" fontId="31" fillId="28" borderId="0" applyNumberFormat="0" applyBorder="0" applyAlignment="0" applyProtection="0"/>
    <xf numFmtId="0" fontId="32" fillId="29" borderId="0" applyNumberFormat="0" applyBorder="0" applyAlignment="0" applyProtection="0"/>
    <xf numFmtId="0" fontId="30" fillId="30" borderId="0" applyNumberFormat="0" applyBorder="0" applyAlignment="0" applyProtection="0"/>
    <xf numFmtId="0" fontId="31" fillId="31" borderId="0" applyNumberFormat="0" applyBorder="0" applyAlignment="0" applyProtection="0"/>
    <xf numFmtId="0" fontId="31" fillId="32" borderId="0" applyNumberFormat="0" applyBorder="0" applyAlignment="0" applyProtection="0"/>
    <xf numFmtId="0" fontId="32" fillId="33" borderId="0" applyNumberFormat="0" applyBorder="0" applyAlignment="0" applyProtection="0"/>
    <xf numFmtId="0" fontId="30" fillId="19" borderId="0" applyNumberFormat="0" applyBorder="0" applyAlignment="0" applyProtection="0"/>
    <xf numFmtId="0" fontId="31" fillId="32" borderId="0" applyNumberFormat="0" applyBorder="0" applyAlignment="0" applyProtection="0"/>
    <xf numFmtId="0" fontId="31" fillId="33" borderId="0" applyNumberFormat="0" applyBorder="0" applyAlignment="0" applyProtection="0"/>
    <xf numFmtId="0" fontId="32" fillId="33" borderId="0" applyNumberFormat="0" applyBorder="0" applyAlignment="0" applyProtection="0"/>
    <xf numFmtId="0" fontId="30" fillId="20" borderId="0" applyNumberFormat="0" applyBorder="0" applyAlignment="0" applyProtection="0"/>
    <xf numFmtId="0" fontId="31" fillId="23" borderId="0" applyNumberFormat="0" applyBorder="0" applyAlignment="0" applyProtection="0"/>
    <xf numFmtId="0" fontId="31" fillId="24" borderId="0" applyNumberFormat="0" applyBorder="0" applyAlignment="0" applyProtection="0"/>
    <xf numFmtId="0" fontId="32" fillId="24" borderId="0" applyNumberFormat="0" applyBorder="0" applyAlignment="0" applyProtection="0"/>
    <xf numFmtId="0" fontId="30" fillId="34" borderId="0" applyNumberFormat="0" applyBorder="0" applyAlignment="0" applyProtection="0"/>
    <xf numFmtId="0" fontId="31" fillId="35" borderId="0" applyNumberFormat="0" applyBorder="0" applyAlignment="0" applyProtection="0"/>
    <xf numFmtId="0" fontId="31" fillId="28" borderId="0" applyNumberFormat="0" applyBorder="0" applyAlignment="0" applyProtection="0"/>
    <xf numFmtId="0" fontId="32" fillId="36" borderId="0" applyNumberFormat="0" applyBorder="0" applyAlignment="0" applyProtection="0"/>
    <xf numFmtId="0" fontId="33" fillId="0" borderId="0" applyNumberFormat="0" applyFill="0" applyBorder="0" applyAlignment="0" applyProtection="0">
      <alignment vertical="top"/>
      <protection locked="0"/>
    </xf>
    <xf numFmtId="175" fontId="24" fillId="0" borderId="6">
      <protection locked="0"/>
    </xf>
    <xf numFmtId="176" fontId="15" fillId="0" borderId="0" applyFont="0" applyFill="0" applyBorder="0" applyAlignment="0" applyProtection="0"/>
    <xf numFmtId="177" fontId="15" fillId="0" borderId="0" applyFont="0" applyFill="0" applyBorder="0" applyAlignment="0" applyProtection="0"/>
    <xf numFmtId="178" fontId="34" fillId="0" borderId="0">
      <alignment horizontal="left"/>
    </xf>
    <xf numFmtId="0" fontId="35" fillId="9" borderId="0" applyNumberFormat="0" applyBorder="0" applyAlignment="0" applyProtection="0"/>
    <xf numFmtId="0" fontId="36" fillId="37" borderId="7" applyNumberFormat="0" applyAlignment="0" applyProtection="0"/>
    <xf numFmtId="179" fontId="37" fillId="0" borderId="0" applyFont="0" applyFill="0" applyBorder="0" applyAlignment="0" applyProtection="0"/>
    <xf numFmtId="0" fontId="38" fillId="38" borderId="8" applyNumberFormat="0" applyAlignment="0" applyProtection="0"/>
    <xf numFmtId="180" fontId="39" fillId="0" borderId="0" applyFont="0" applyFill="0" applyBorder="0" applyAlignment="0" applyProtection="0"/>
    <xf numFmtId="180" fontId="39" fillId="0" borderId="0" applyFont="0" applyFill="0" applyBorder="0" applyAlignment="0" applyProtection="0"/>
    <xf numFmtId="181" fontId="23" fillId="0" borderId="0" applyFont="0" applyFill="0" applyBorder="0" applyAlignment="0" applyProtection="0"/>
    <xf numFmtId="182" fontId="23" fillId="0" borderId="0" applyFont="0" applyFill="0" applyBorder="0" applyAlignment="0" applyProtection="0"/>
    <xf numFmtId="3" fontId="40" fillId="0" borderId="0" applyFont="0" applyFill="0" applyBorder="0" applyAlignment="0" applyProtection="0"/>
    <xf numFmtId="175" fontId="41" fillId="39" borderId="6"/>
    <xf numFmtId="183" fontId="39" fillId="0" borderId="0" applyFont="0" applyFill="0" applyBorder="0" applyAlignment="0" applyProtection="0"/>
    <xf numFmtId="183" fontId="39" fillId="0" borderId="0" applyFont="0" applyFill="0" applyBorder="0" applyAlignment="0" applyProtection="0"/>
    <xf numFmtId="184" fontId="28" fillId="0" borderId="0" applyFont="0" applyFill="0" applyBorder="0" applyAlignment="0" applyProtection="0"/>
    <xf numFmtId="184" fontId="28" fillId="0" borderId="0" applyFont="0" applyFill="0" applyBorder="0" applyAlignment="0" applyProtection="0"/>
    <xf numFmtId="184" fontId="28" fillId="0" borderId="0" applyFont="0" applyFill="0" applyBorder="0" applyAlignment="0" applyProtection="0"/>
    <xf numFmtId="185" fontId="23" fillId="0" borderId="0" applyFont="0" applyFill="0" applyBorder="0" applyAlignment="0" applyProtection="0"/>
    <xf numFmtId="186" fontId="42" fillId="0" borderId="0" applyFont="0" applyFill="0" applyBorder="0" applyAlignment="0" applyProtection="0"/>
    <xf numFmtId="0" fontId="40" fillId="0" borderId="0" applyFont="0" applyFill="0" applyBorder="0" applyAlignment="0" applyProtection="0"/>
    <xf numFmtId="14" fontId="16" fillId="0" borderId="0">
      <alignment vertical="top"/>
    </xf>
    <xf numFmtId="187" fontId="43" fillId="40" borderId="0" applyNumberFormat="0" applyBorder="0" applyAlignment="0" applyProtection="0"/>
    <xf numFmtId="175" fontId="44" fillId="0" borderId="0">
      <alignment horizontal="center"/>
    </xf>
    <xf numFmtId="38" fontId="28" fillId="0" borderId="0" applyFont="0" applyFill="0" applyBorder="0" applyAlignment="0" applyProtection="0"/>
    <xf numFmtId="0" fontId="45" fillId="0" borderId="0" applyFont="0" applyFill="0" applyBorder="0" applyAlignment="0" applyProtection="0"/>
    <xf numFmtId="171" fontId="46" fillId="0" borderId="0">
      <alignment vertical="top"/>
    </xf>
    <xf numFmtId="0" fontId="47" fillId="41" borderId="0" applyNumberFormat="0" applyBorder="0" applyAlignment="0" applyProtection="0"/>
    <xf numFmtId="0" fontId="47" fillId="42" borderId="0" applyNumberFormat="0" applyBorder="0" applyAlignment="0" applyProtection="0"/>
    <xf numFmtId="0" fontId="47" fillId="43" borderId="0" applyNumberFormat="0" applyBorder="0" applyAlignment="0" applyProtection="0"/>
    <xf numFmtId="188" fontId="48" fillId="0" borderId="0" applyFont="0" applyFill="0" applyBorder="0" applyAlignment="0" applyProtection="0"/>
    <xf numFmtId="188" fontId="48" fillId="0" borderId="0" applyFont="0" applyFill="0" applyBorder="0" applyAlignment="0" applyProtection="0"/>
    <xf numFmtId="0" fontId="49" fillId="0" borderId="0" applyNumberFormat="0" applyFill="0" applyBorder="0" applyAlignment="0" applyProtection="0"/>
    <xf numFmtId="189" fontId="50" fillId="0" borderId="0" applyFill="0" applyBorder="0" applyAlignment="0" applyProtection="0"/>
    <xf numFmtId="189" fontId="17" fillId="0" borderId="0" applyFill="0" applyBorder="0" applyAlignment="0" applyProtection="0"/>
    <xf numFmtId="189" fontId="51" fillId="0" borderId="0" applyFill="0" applyBorder="0" applyAlignment="0" applyProtection="0"/>
    <xf numFmtId="189" fontId="52" fillId="0" borderId="0" applyFill="0" applyBorder="0" applyAlignment="0" applyProtection="0"/>
    <xf numFmtId="189" fontId="53" fillId="0" borderId="0" applyFill="0" applyBorder="0" applyAlignment="0" applyProtection="0"/>
    <xf numFmtId="189" fontId="54" fillId="0" borderId="0" applyFill="0" applyBorder="0" applyAlignment="0" applyProtection="0"/>
    <xf numFmtId="189" fontId="55" fillId="0" borderId="0" applyFill="0" applyBorder="0" applyAlignment="0" applyProtection="0"/>
    <xf numFmtId="190" fontId="37" fillId="0" borderId="0" applyFont="0" applyFill="0" applyBorder="0" applyAlignment="0" applyProtection="0"/>
    <xf numFmtId="2" fontId="42" fillId="0" borderId="0" applyFont="0" applyFill="0" applyBorder="0" applyAlignment="0" applyProtection="0"/>
    <xf numFmtId="187" fontId="56" fillId="0" borderId="0" applyNumberFormat="0" applyFill="0" applyBorder="0" applyAlignment="0" applyProtection="0"/>
    <xf numFmtId="0" fontId="57" fillId="10" borderId="0" applyNumberFormat="0" applyBorder="0" applyAlignment="0" applyProtection="0"/>
    <xf numFmtId="38" fontId="58" fillId="5" borderId="0" applyNumberFormat="0" applyBorder="0" applyAlignment="0" applyProtection="0"/>
    <xf numFmtId="0" fontId="59" fillId="0" borderId="9" applyNumberFormat="0" applyAlignment="0" applyProtection="0">
      <alignment horizontal="left" vertical="center"/>
    </xf>
    <xf numFmtId="0" fontId="59" fillId="0" borderId="10">
      <alignment horizontal="left" vertical="center"/>
    </xf>
    <xf numFmtId="0" fontId="60" fillId="0" borderId="0">
      <alignment vertical="top"/>
    </xf>
    <xf numFmtId="0" fontId="61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3" fillId="0" borderId="11" applyNumberFormat="0" applyFill="0" applyAlignment="0" applyProtection="0"/>
    <xf numFmtId="0" fontId="63" fillId="0" borderId="0" applyNumberFormat="0" applyFill="0" applyBorder="0" applyAlignment="0" applyProtection="0"/>
    <xf numFmtId="171" fontId="18" fillId="0" borderId="0">
      <alignment vertical="top"/>
    </xf>
    <xf numFmtId="0" fontId="64" fillId="0" borderId="0" applyNumberFormat="0" applyFill="0" applyBorder="0" applyAlignment="0" applyProtection="0">
      <alignment vertical="top"/>
      <protection locked="0"/>
    </xf>
    <xf numFmtId="0" fontId="15" fillId="0" borderId="0"/>
    <xf numFmtId="175" fontId="65" fillId="0" borderId="0"/>
    <xf numFmtId="0" fontId="66" fillId="0" borderId="0" applyNumberFormat="0" applyFill="0" applyBorder="0" applyAlignment="0" applyProtection="0">
      <alignment vertical="top"/>
      <protection locked="0"/>
    </xf>
    <xf numFmtId="187" fontId="37" fillId="44" borderId="1" applyNumberFormat="0" applyFont="0" applyAlignment="0">
      <protection locked="0"/>
    </xf>
    <xf numFmtId="10" fontId="58" fillId="45" borderId="1" applyNumberFormat="0" applyBorder="0" applyAlignment="0" applyProtection="0"/>
    <xf numFmtId="171" fontId="20" fillId="0" borderId="0">
      <alignment vertical="top"/>
    </xf>
    <xf numFmtId="171" fontId="20" fillId="5" borderId="0">
      <alignment vertical="top"/>
    </xf>
    <xf numFmtId="191" fontId="20" fillId="6" borderId="0">
      <alignment vertical="top"/>
    </xf>
    <xf numFmtId="0" fontId="67" fillId="0" borderId="12" applyNumberFormat="0" applyFill="0" applyAlignment="0" applyProtection="0"/>
    <xf numFmtId="0" fontId="68" fillId="46" borderId="13" applyNumberFormat="0" applyFill="0" applyBorder="0">
      <alignment horizontal="left" vertical="top" wrapText="1"/>
      <protection hidden="1"/>
    </xf>
    <xf numFmtId="0" fontId="69" fillId="47" borderId="0" applyNumberFormat="0" applyBorder="0" applyAlignment="0" applyProtection="0"/>
    <xf numFmtId="0" fontId="28" fillId="0" borderId="14"/>
    <xf numFmtId="0" fontId="39" fillId="0" borderId="0" applyNumberFormat="0" applyFill="0" applyBorder="0" applyAlignment="0" applyProtection="0"/>
    <xf numFmtId="0" fontId="23" fillId="0" borderId="0"/>
    <xf numFmtId="0" fontId="23" fillId="0" borderId="0"/>
    <xf numFmtId="0" fontId="15" fillId="0" borderId="0"/>
    <xf numFmtId="0" fontId="23" fillId="0" borderId="0"/>
    <xf numFmtId="0" fontId="70" fillId="0" borderId="0"/>
    <xf numFmtId="0" fontId="71" fillId="0" borderId="0"/>
    <xf numFmtId="0" fontId="72" fillId="0" borderId="0"/>
    <xf numFmtId="0" fontId="21" fillId="0" borderId="0"/>
    <xf numFmtId="0" fontId="73" fillId="48" borderId="15" applyNumberFormat="0" applyFont="0" applyAlignment="0" applyProtection="0"/>
    <xf numFmtId="192" fontId="15" fillId="0" borderId="0" applyFont="0" applyFill="0" applyBorder="0" applyAlignment="0" applyProtection="0"/>
    <xf numFmtId="193" fontId="15" fillId="0" borderId="0" applyFont="0" applyFill="0" applyBorder="0" applyAlignment="0" applyProtection="0"/>
    <xf numFmtId="194" fontId="15" fillId="0" borderId="0" applyFont="0" applyFill="0" applyBorder="0" applyAlignment="0" applyProtection="0"/>
    <xf numFmtId="3" fontId="15" fillId="0" borderId="0" applyFont="0" applyFill="0" applyBorder="0" applyAlignment="0" applyProtection="0"/>
    <xf numFmtId="195" fontId="15" fillId="0" borderId="0" applyFont="0" applyFill="0" applyBorder="0" applyAlignment="0" applyProtection="0"/>
    <xf numFmtId="193" fontId="74" fillId="0" borderId="0" applyFont="0" applyFill="0" applyBorder="0" applyAlignment="0" applyProtection="0"/>
    <xf numFmtId="0" fontId="75" fillId="37" borderId="16" applyNumberFormat="0" applyAlignment="0" applyProtection="0"/>
    <xf numFmtId="10" fontId="23" fillId="0" borderId="0" applyFont="0" applyFill="0" applyBorder="0" applyAlignment="0" applyProtection="0"/>
    <xf numFmtId="10" fontId="23" fillId="0" borderId="0" applyFont="0" applyFill="0" applyBorder="0" applyAlignment="0" applyProtection="0"/>
    <xf numFmtId="0" fontId="76" fillId="0" borderId="0" applyNumberFormat="0">
      <alignment horizontal="left"/>
    </xf>
    <xf numFmtId="0" fontId="77" fillId="49" borderId="0">
      <alignment horizontal="left" vertical="top"/>
    </xf>
    <xf numFmtId="4" fontId="79" fillId="44" borderId="16" applyNumberFormat="0" applyProtection="0">
      <alignment vertical="center"/>
    </xf>
    <xf numFmtId="4" fontId="80" fillId="44" borderId="16" applyNumberFormat="0" applyProtection="0">
      <alignment vertical="center"/>
    </xf>
    <xf numFmtId="4" fontId="79" fillId="44" borderId="16" applyNumberFormat="0" applyProtection="0">
      <alignment horizontal="left" vertical="center" indent="1"/>
    </xf>
    <xf numFmtId="4" fontId="79" fillId="44" borderId="16" applyNumberFormat="0" applyProtection="0">
      <alignment horizontal="left" vertical="center" indent="1"/>
    </xf>
    <xf numFmtId="0" fontId="23" fillId="50" borderId="16" applyNumberFormat="0" applyProtection="0">
      <alignment horizontal="left" vertical="center" indent="1"/>
    </xf>
    <xf numFmtId="4" fontId="79" fillId="51" borderId="16" applyNumberFormat="0" applyProtection="0">
      <alignment horizontal="right" vertical="center"/>
    </xf>
    <xf numFmtId="4" fontId="79" fillId="52" borderId="16" applyNumberFormat="0" applyProtection="0">
      <alignment horizontal="right" vertical="center"/>
    </xf>
    <xf numFmtId="4" fontId="79" fillId="53" borderId="16" applyNumberFormat="0" applyProtection="0">
      <alignment horizontal="right" vertical="center"/>
    </xf>
    <xf numFmtId="4" fontId="79" fillId="54" borderId="16" applyNumberFormat="0" applyProtection="0">
      <alignment horizontal="right" vertical="center"/>
    </xf>
    <xf numFmtId="4" fontId="79" fillId="55" borderId="16" applyNumberFormat="0" applyProtection="0">
      <alignment horizontal="right" vertical="center"/>
    </xf>
    <xf numFmtId="4" fontId="79" fillId="56" borderId="16" applyNumberFormat="0" applyProtection="0">
      <alignment horizontal="right" vertical="center"/>
    </xf>
    <xf numFmtId="4" fontId="79" fillId="57" borderId="16" applyNumberFormat="0" applyProtection="0">
      <alignment horizontal="right" vertical="center"/>
    </xf>
    <xf numFmtId="4" fontId="79" fillId="58" borderId="16" applyNumberFormat="0" applyProtection="0">
      <alignment horizontal="right" vertical="center"/>
    </xf>
    <xf numFmtId="4" fontId="79" fillId="59" borderId="16" applyNumberFormat="0" applyProtection="0">
      <alignment horizontal="right" vertical="center"/>
    </xf>
    <xf numFmtId="4" fontId="81" fillId="60" borderId="16" applyNumberFormat="0" applyProtection="0">
      <alignment horizontal="left" vertical="center" indent="1"/>
    </xf>
    <xf numFmtId="4" fontId="79" fillId="61" borderId="17" applyNumberFormat="0" applyProtection="0">
      <alignment horizontal="left" vertical="center" indent="1"/>
    </xf>
    <xf numFmtId="4" fontId="82" fillId="46" borderId="0" applyNumberFormat="0" applyProtection="0">
      <alignment horizontal="left" vertical="center" indent="1"/>
    </xf>
    <xf numFmtId="0" fontId="23" fillId="50" borderId="16" applyNumberFormat="0" applyProtection="0">
      <alignment horizontal="left" vertical="center" indent="1"/>
    </xf>
    <xf numFmtId="4" fontId="77" fillId="61" borderId="16" applyNumberFormat="0" applyProtection="0">
      <alignment horizontal="left" vertical="center" indent="1"/>
    </xf>
    <xf numFmtId="4" fontId="77" fillId="62" borderId="16" applyNumberFormat="0" applyProtection="0">
      <alignment horizontal="left" vertical="center" indent="1"/>
    </xf>
    <xf numFmtId="0" fontId="23" fillId="62" borderId="16" applyNumberFormat="0" applyProtection="0">
      <alignment horizontal="left" vertical="center" indent="1"/>
    </xf>
    <xf numFmtId="0" fontId="23" fillId="62" borderId="16" applyNumberFormat="0" applyProtection="0">
      <alignment horizontal="left" vertical="center" indent="1"/>
    </xf>
    <xf numFmtId="0" fontId="23" fillId="63" borderId="16" applyNumberFormat="0" applyProtection="0">
      <alignment horizontal="left" vertical="center" indent="1"/>
    </xf>
    <xf numFmtId="0" fontId="23" fillId="63" borderId="16" applyNumberFormat="0" applyProtection="0">
      <alignment horizontal="left" vertical="center" indent="1"/>
    </xf>
    <xf numFmtId="0" fontId="23" fillId="5" borderId="16" applyNumberFormat="0" applyProtection="0">
      <alignment horizontal="left" vertical="center" indent="1"/>
    </xf>
    <xf numFmtId="0" fontId="23" fillId="5" borderId="16" applyNumberFormat="0" applyProtection="0">
      <alignment horizontal="left" vertical="center" indent="1"/>
    </xf>
    <xf numFmtId="0" fontId="23" fillId="50" borderId="16" applyNumberFormat="0" applyProtection="0">
      <alignment horizontal="left" vertical="center" indent="1"/>
    </xf>
    <xf numFmtId="0" fontId="23" fillId="50" borderId="16" applyNumberFormat="0" applyProtection="0">
      <alignment horizontal="left" vertical="center" indent="1"/>
    </xf>
    <xf numFmtId="0" fontId="15" fillId="0" borderId="0"/>
    <xf numFmtId="4" fontId="79" fillId="45" borderId="16" applyNumberFormat="0" applyProtection="0">
      <alignment vertical="center"/>
    </xf>
    <xf numFmtId="4" fontId="80" fillId="45" borderId="16" applyNumberFormat="0" applyProtection="0">
      <alignment vertical="center"/>
    </xf>
    <xf numFmtId="4" fontId="79" fillId="45" borderId="16" applyNumberFormat="0" applyProtection="0">
      <alignment horizontal="left" vertical="center" indent="1"/>
    </xf>
    <xf numFmtId="4" fontId="79" fillId="45" borderId="16" applyNumberFormat="0" applyProtection="0">
      <alignment horizontal="left" vertical="center" indent="1"/>
    </xf>
    <xf numFmtId="4" fontId="79" fillId="61" borderId="16" applyNumberFormat="0" applyProtection="0">
      <alignment horizontal="right" vertical="center"/>
    </xf>
    <xf numFmtId="4" fontId="80" fillId="61" borderId="16" applyNumberFormat="0" applyProtection="0">
      <alignment horizontal="right" vertical="center"/>
    </xf>
    <xf numFmtId="0" fontId="23" fillId="50" borderId="16" applyNumberFormat="0" applyProtection="0">
      <alignment horizontal="left" vertical="center" indent="1"/>
    </xf>
    <xf numFmtId="0" fontId="23" fillId="50" borderId="16" applyNumberFormat="0" applyProtection="0">
      <alignment horizontal="left" vertical="center" indent="1"/>
    </xf>
    <xf numFmtId="0" fontId="83" fillId="0" borderId="0"/>
    <xf numFmtId="4" fontId="84" fillId="61" borderId="16" applyNumberFormat="0" applyProtection="0">
      <alignment horizontal="right" vertical="center"/>
    </xf>
    <xf numFmtId="0" fontId="85" fillId="0" borderId="0" applyNumberFormat="0" applyFill="0" applyBorder="0" applyAlignment="0" applyProtection="0"/>
    <xf numFmtId="0" fontId="21" fillId="0" borderId="0"/>
    <xf numFmtId="0" fontId="65" fillId="0" borderId="0"/>
    <xf numFmtId="0" fontId="86" fillId="0" borderId="0"/>
    <xf numFmtId="0" fontId="86" fillId="0" borderId="0"/>
    <xf numFmtId="171" fontId="87" fillId="64" borderId="0">
      <alignment horizontal="right" vertical="top"/>
    </xf>
    <xf numFmtId="0" fontId="88" fillId="0" borderId="0" applyNumberFormat="0" applyFill="0" applyBorder="0" applyAlignment="0" applyProtection="0"/>
    <xf numFmtId="187" fontId="84" fillId="0" borderId="0" applyNumberFormat="0" applyFill="0" applyBorder="0" applyAlignment="0" applyProtection="0"/>
    <xf numFmtId="0" fontId="42" fillId="0" borderId="18" applyNumberFormat="0" applyFont="0" applyFill="0" applyAlignment="0" applyProtection="0"/>
    <xf numFmtId="183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84" fontId="28" fillId="0" borderId="0" applyFont="0" applyFill="0" applyBorder="0" applyAlignment="0" applyProtection="0"/>
    <xf numFmtId="197" fontId="28" fillId="0" borderId="0" applyFont="0" applyFill="0" applyBorder="0" applyAlignment="0" applyProtection="0"/>
    <xf numFmtId="0" fontId="89" fillId="0" borderId="0" applyNumberFormat="0" applyFill="0" applyBorder="0" applyAlignment="0" applyProtection="0"/>
    <xf numFmtId="0" fontId="37" fillId="16" borderId="0" applyNumberFormat="0" applyBorder="0" applyAlignment="0" applyProtection="0"/>
    <xf numFmtId="198" fontId="37" fillId="0" borderId="0" applyFont="0" applyFill="0" applyBorder="0" applyAlignment="0" applyProtection="0"/>
    <xf numFmtId="0" fontId="30" fillId="22" borderId="0" applyNumberFormat="0" applyBorder="0" applyAlignment="0" applyProtection="0"/>
    <xf numFmtId="0" fontId="30" fillId="26" borderId="0" applyNumberFormat="0" applyBorder="0" applyAlignment="0" applyProtection="0"/>
    <xf numFmtId="0" fontId="30" fillId="30" borderId="0" applyNumberFormat="0" applyBorder="0" applyAlignment="0" applyProtection="0"/>
    <xf numFmtId="0" fontId="30" fillId="19" borderId="0" applyNumberFormat="0" applyBorder="0" applyAlignment="0" applyProtection="0"/>
    <xf numFmtId="0" fontId="30" fillId="20" borderId="0" applyNumberFormat="0" applyBorder="0" applyAlignment="0" applyProtection="0"/>
    <xf numFmtId="0" fontId="30" fillId="34" borderId="0" applyNumberFormat="0" applyBorder="0" applyAlignment="0" applyProtection="0"/>
    <xf numFmtId="175" fontId="24" fillId="0" borderId="6">
      <protection locked="0"/>
    </xf>
    <xf numFmtId="0" fontId="90" fillId="13" borderId="7" applyNumberFormat="0" applyAlignment="0" applyProtection="0"/>
    <xf numFmtId="0" fontId="75" fillId="37" borderId="16" applyNumberFormat="0" applyAlignment="0" applyProtection="0"/>
    <xf numFmtId="0" fontId="36" fillId="37" borderId="7" applyNumberFormat="0" applyAlignment="0" applyProtection="0"/>
    <xf numFmtId="0" fontId="39" fillId="0" borderId="0" applyNumberForma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0" fontId="91" fillId="0" borderId="0" applyBorder="0">
      <alignment horizontal="center" vertical="center" wrapText="1"/>
    </xf>
    <xf numFmtId="0" fontId="92" fillId="0" borderId="19" applyNumberFormat="0" applyFill="0" applyAlignment="0" applyProtection="0"/>
    <xf numFmtId="0" fontId="93" fillId="0" borderId="20" applyNumberFormat="0" applyFill="0" applyAlignment="0" applyProtection="0"/>
    <xf numFmtId="0" fontId="63" fillId="0" borderId="11" applyNumberFormat="0" applyFill="0" applyAlignment="0" applyProtection="0"/>
    <xf numFmtId="0" fontId="63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6" fillId="0" borderId="21" applyBorder="0">
      <alignment horizontal="center" vertical="center" wrapText="1"/>
    </xf>
    <xf numFmtId="175" fontId="41" fillId="39" borderId="6"/>
    <xf numFmtId="4" fontId="73" fillId="44" borderId="1" applyBorder="0">
      <alignment horizontal="right"/>
    </xf>
    <xf numFmtId="49" fontId="97" fillId="0" borderId="0" applyBorder="0">
      <alignment vertical="center"/>
    </xf>
    <xf numFmtId="0" fontId="98" fillId="0" borderId="22" applyNumberFormat="0" applyFill="0" applyAlignment="0" applyProtection="0"/>
    <xf numFmtId="3" fontId="41" fillId="0" borderId="1" applyBorder="0">
      <alignment vertical="center"/>
    </xf>
    <xf numFmtId="0" fontId="39" fillId="0" borderId="5" applyNumberFormat="0" applyFill="0" applyAlignment="0" applyProtection="0"/>
    <xf numFmtId="0" fontId="38" fillId="38" borderId="8" applyNumberFormat="0" applyAlignment="0" applyProtection="0"/>
    <xf numFmtId="0" fontId="39" fillId="6" borderId="0" applyFill="0">
      <alignment wrapText="1"/>
    </xf>
    <xf numFmtId="0" fontId="39" fillId="6" borderId="0" applyFill="0">
      <alignment wrapText="1"/>
    </xf>
    <xf numFmtId="0" fontId="39" fillId="6" borderId="0" applyFill="0">
      <alignment wrapText="1"/>
    </xf>
    <xf numFmtId="0" fontId="39" fillId="6" borderId="0" applyFill="0">
      <alignment wrapText="1"/>
    </xf>
    <xf numFmtId="0" fontId="39" fillId="6" borderId="0" applyFill="0">
      <alignment wrapText="1"/>
    </xf>
    <xf numFmtId="0" fontId="39" fillId="6" borderId="0" applyFill="0">
      <alignment wrapText="1"/>
    </xf>
    <xf numFmtId="0" fontId="95" fillId="0" borderId="0">
      <alignment horizontal="center" vertical="top" wrapText="1"/>
    </xf>
    <xf numFmtId="0" fontId="99" fillId="0" borderId="0">
      <alignment horizontal="centerContinuous" vertical="center" wrapText="1"/>
    </xf>
    <xf numFmtId="168" fontId="19" fillId="6" borderId="1">
      <alignment wrapText="1"/>
    </xf>
    <xf numFmtId="0" fontId="88" fillId="0" borderId="0" applyNumberFormat="0" applyFill="0" applyBorder="0" applyAlignment="0" applyProtection="0"/>
    <xf numFmtId="0" fontId="69" fillId="47" borderId="0" applyNumberFormat="0" applyBorder="0" applyAlignment="0" applyProtection="0"/>
    <xf numFmtId="0" fontId="24" fillId="0" borderId="0"/>
    <xf numFmtId="0" fontId="24" fillId="0" borderId="0"/>
    <xf numFmtId="0" fontId="24" fillId="0" borderId="0"/>
    <xf numFmtId="0" fontId="24" fillId="0" borderId="0"/>
    <xf numFmtId="0" fontId="29" fillId="0" borderId="0"/>
    <xf numFmtId="0" fontId="15" fillId="0" borderId="0"/>
    <xf numFmtId="0" fontId="24" fillId="0" borderId="0"/>
    <xf numFmtId="0" fontId="29" fillId="0" borderId="0"/>
    <xf numFmtId="0" fontId="100" fillId="0" borderId="0"/>
    <xf numFmtId="0" fontId="14" fillId="0" borderId="0"/>
    <xf numFmtId="0" fontId="14" fillId="0" borderId="0"/>
    <xf numFmtId="0" fontId="48" fillId="0" borderId="0"/>
    <xf numFmtId="0" fontId="48" fillId="0" borderId="0"/>
    <xf numFmtId="0" fontId="15" fillId="0" borderId="0"/>
    <xf numFmtId="0" fontId="15" fillId="0" borderId="0"/>
    <xf numFmtId="0" fontId="15" fillId="0" borderId="0"/>
    <xf numFmtId="0" fontId="23" fillId="0" borderId="0"/>
    <xf numFmtId="0" fontId="23" fillId="0" borderId="0"/>
    <xf numFmtId="0" fontId="23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3" fillId="0" borderId="0"/>
    <xf numFmtId="0" fontId="15" fillId="0" borderId="0"/>
    <xf numFmtId="0" fontId="48" fillId="0" borderId="0"/>
    <xf numFmtId="0" fontId="15" fillId="0" borderId="0"/>
    <xf numFmtId="0" fontId="48" fillId="0" borderId="0"/>
    <xf numFmtId="0" fontId="15" fillId="0" borderId="0"/>
    <xf numFmtId="0" fontId="14" fillId="0" borderId="0"/>
    <xf numFmtId="0" fontId="2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5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01" fillId="0" borderId="0"/>
    <xf numFmtId="0" fontId="48" fillId="0" borderId="0"/>
    <xf numFmtId="0" fontId="48" fillId="0" borderId="0"/>
    <xf numFmtId="0" fontId="101" fillId="0" borderId="0"/>
    <xf numFmtId="0" fontId="48" fillId="0" borderId="0"/>
    <xf numFmtId="0" fontId="24" fillId="0" borderId="0"/>
    <xf numFmtId="0" fontId="24" fillId="0" borderId="0"/>
    <xf numFmtId="0" fontId="14" fillId="0" borderId="0"/>
    <xf numFmtId="0" fontId="14" fillId="0" borderId="0"/>
    <xf numFmtId="0" fontId="14" fillId="0" borderId="0"/>
    <xf numFmtId="0" fontId="102" fillId="0" borderId="0"/>
    <xf numFmtId="0" fontId="15" fillId="0" borderId="0"/>
    <xf numFmtId="0" fontId="15" fillId="0" borderId="0"/>
    <xf numFmtId="0" fontId="48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48" fillId="0" borderId="0"/>
    <xf numFmtId="0" fontId="101" fillId="0" borderId="0"/>
    <xf numFmtId="0" fontId="48" fillId="0" borderId="0"/>
    <xf numFmtId="0" fontId="103" fillId="0" borderId="0"/>
    <xf numFmtId="0" fontId="100" fillId="0" borderId="0"/>
    <xf numFmtId="0" fontId="48" fillId="0" borderId="0"/>
    <xf numFmtId="0" fontId="14" fillId="0" borderId="0"/>
    <xf numFmtId="0" fontId="14" fillId="0" borderId="0"/>
    <xf numFmtId="0" fontId="14" fillId="0" borderId="0"/>
    <xf numFmtId="0" fontId="23" fillId="0" borderId="0"/>
    <xf numFmtId="0" fontId="24" fillId="0" borderId="0"/>
    <xf numFmtId="0" fontId="48" fillId="0" borderId="0"/>
    <xf numFmtId="0" fontId="24" fillId="0" borderId="0"/>
    <xf numFmtId="0" fontId="24" fillId="0" borderId="0"/>
    <xf numFmtId="0" fontId="35" fillId="9" borderId="0" applyNumberFormat="0" applyBorder="0" applyAlignment="0" applyProtection="0"/>
    <xf numFmtId="0" fontId="15" fillId="0" borderId="0" applyFont="0" applyFill="0" applyBorder="0" applyProtection="0">
      <alignment horizontal="center" vertical="center" wrapText="1"/>
    </xf>
    <xf numFmtId="0" fontId="15" fillId="0" borderId="0" applyNumberFormat="0" applyFont="0" applyFill="0" applyBorder="0" applyProtection="0">
      <alignment horizontal="justify" vertical="center" wrapText="1"/>
    </xf>
    <xf numFmtId="189" fontId="104" fillId="44" borderId="23" applyNumberFormat="0" applyBorder="0" applyAlignment="0">
      <alignment vertical="center"/>
      <protection locked="0"/>
    </xf>
    <xf numFmtId="0" fontId="49" fillId="0" borderId="0" applyNumberFormat="0" applyFill="0" applyBorder="0" applyAlignment="0" applyProtection="0"/>
    <xf numFmtId="0" fontId="23" fillId="48" borderId="15" applyNumberFormat="0" applyFont="0" applyAlignment="0" applyProtection="0"/>
    <xf numFmtId="0" fontId="29" fillId="48" borderId="15" applyNumberFormat="0" applyFont="0" applyAlignment="0" applyProtection="0"/>
    <xf numFmtId="0" fontId="23" fillId="48" borderId="15" applyNumberFormat="0" applyFont="0" applyAlignment="0" applyProtection="0"/>
    <xf numFmtId="0" fontId="23" fillId="48" borderId="15" applyNumberFormat="0" applyFont="0" applyAlignment="0" applyProtection="0"/>
    <xf numFmtId="0" fontId="23" fillId="48" borderId="15" applyNumberFormat="0" applyFont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7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67" fillId="0" borderId="12" applyNumberFormat="0" applyFill="0" applyAlignment="0" applyProtection="0"/>
    <xf numFmtId="0" fontId="105" fillId="0" borderId="0" applyNumberFormat="0" applyFont="0" applyBorder="0" applyAlignment="0">
      <alignment horizontal="center"/>
    </xf>
    <xf numFmtId="171" fontId="17" fillId="0" borderId="0">
      <alignment vertical="top"/>
    </xf>
    <xf numFmtId="0" fontId="17" fillId="0" borderId="0">
      <alignment vertical="top"/>
    </xf>
    <xf numFmtId="171" fontId="17" fillId="0" borderId="0">
      <alignment vertical="top"/>
    </xf>
    <xf numFmtId="0" fontId="17" fillId="0" borderId="0">
      <alignment vertical="top"/>
    </xf>
    <xf numFmtId="0" fontId="21" fillId="0" borderId="0"/>
    <xf numFmtId="0" fontId="21" fillId="0" borderId="0"/>
    <xf numFmtId="171" fontId="17" fillId="0" borderId="0">
      <alignment vertical="top"/>
    </xf>
    <xf numFmtId="0" fontId="17" fillId="0" borderId="0">
      <alignment vertical="top"/>
    </xf>
    <xf numFmtId="0" fontId="22" fillId="0" borderId="0"/>
    <xf numFmtId="171" fontId="17" fillId="0" borderId="0">
      <alignment vertical="top"/>
    </xf>
    <xf numFmtId="3" fontId="106" fillId="0" borderId="0"/>
    <xf numFmtId="0" fontId="89" fillId="0" borderId="0" applyNumberFormat="0" applyFill="0" applyBorder="0" applyAlignment="0" applyProtection="0"/>
    <xf numFmtId="49" fontId="39" fillId="0" borderId="0">
      <alignment horizontal="center"/>
    </xf>
    <xf numFmtId="3" fontId="107" fillId="0" borderId="0" applyFont="0" applyBorder="0"/>
    <xf numFmtId="180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2" fontId="39" fillId="0" borderId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48" fillId="0" borderId="0" applyFont="0" applyFill="0" applyBorder="0" applyAlignment="0" applyProtection="0"/>
    <xf numFmtId="166" fontId="48" fillId="0" borderId="0" applyFont="0" applyFill="0" applyBorder="0" applyAlignment="0" applyProtection="0"/>
    <xf numFmtId="166" fontId="101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4" fontId="73" fillId="6" borderId="0" applyBorder="0">
      <alignment horizontal="right"/>
    </xf>
    <xf numFmtId="4" fontId="73" fillId="6" borderId="0" applyBorder="0">
      <alignment horizontal="right"/>
    </xf>
    <xf numFmtId="4" fontId="73" fillId="6" borderId="0" applyBorder="0">
      <alignment horizontal="right"/>
    </xf>
    <xf numFmtId="4" fontId="73" fillId="65" borderId="24" applyBorder="0">
      <alignment horizontal="right"/>
    </xf>
    <xf numFmtId="4" fontId="73" fillId="6" borderId="1" applyFont="0" applyBorder="0">
      <alignment horizontal="right"/>
    </xf>
    <xf numFmtId="0" fontId="57" fillId="10" borderId="0" applyNumberFormat="0" applyBorder="0" applyAlignment="0" applyProtection="0"/>
    <xf numFmtId="167" fontId="15" fillId="0" borderId="1" applyFont="0" applyFill="0" applyBorder="0" applyProtection="0">
      <alignment horizontal="center" vertical="center"/>
    </xf>
    <xf numFmtId="165" fontId="25" fillId="0" borderId="0">
      <protection locked="0"/>
    </xf>
    <xf numFmtId="0" fontId="24" fillId="0" borderId="1" applyBorder="0">
      <alignment horizontal="center" vertical="center" wrapText="1"/>
    </xf>
    <xf numFmtId="0" fontId="22" fillId="0" borderId="0"/>
    <xf numFmtId="0" fontId="22" fillId="0" borderId="0"/>
    <xf numFmtId="0" fontId="22" fillId="0" borderId="0"/>
    <xf numFmtId="0" fontId="2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5" fillId="0" borderId="0"/>
    <xf numFmtId="0" fontId="48" fillId="0" borderId="0"/>
    <xf numFmtId="0" fontId="13" fillId="0" borderId="0"/>
    <xf numFmtId="0" fontId="23" fillId="0" borderId="0"/>
    <xf numFmtId="0" fontId="109" fillId="0" borderId="0"/>
    <xf numFmtId="0" fontId="109" fillId="0" borderId="0"/>
    <xf numFmtId="0" fontId="109" fillId="0" borderId="0"/>
    <xf numFmtId="0" fontId="109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09" fillId="0" borderId="0"/>
    <xf numFmtId="0" fontId="15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3" fillId="0" borderId="0"/>
    <xf numFmtId="0" fontId="23" fillId="0" borderId="0"/>
    <xf numFmtId="9" fontId="101" fillId="0" borderId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204" fontId="23" fillId="0" borderId="0" applyFont="0" applyFill="0" applyBorder="0" applyAlignment="0" applyProtection="0"/>
    <xf numFmtId="0" fontId="110" fillId="0" borderId="0">
      <alignment horizontal="left" vertical="top"/>
    </xf>
    <xf numFmtId="0" fontId="111" fillId="0" borderId="0">
      <alignment horizontal="right" vertical="top"/>
    </xf>
    <xf numFmtId="0" fontId="13" fillId="0" borderId="0"/>
    <xf numFmtId="166" fontId="13" fillId="0" borderId="0" applyFont="0" applyFill="0" applyBorder="0" applyAlignment="0" applyProtection="0"/>
    <xf numFmtId="0" fontId="77" fillId="0" borderId="0">
      <alignment horizontal="left" vertical="top"/>
    </xf>
    <xf numFmtId="0" fontId="77" fillId="0" borderId="0">
      <alignment horizontal="left" vertical="top"/>
    </xf>
    <xf numFmtId="0" fontId="13" fillId="0" borderId="0"/>
    <xf numFmtId="0" fontId="112" fillId="0" borderId="0">
      <alignment horizontal="left" vertical="top"/>
    </xf>
    <xf numFmtId="0" fontId="12" fillId="0" borderId="0"/>
    <xf numFmtId="166" fontId="12" fillId="0" borderId="0" applyFont="0" applyFill="0" applyBorder="0" applyAlignment="0" applyProtection="0"/>
    <xf numFmtId="0" fontId="12" fillId="0" borderId="0"/>
    <xf numFmtId="0" fontId="12" fillId="0" borderId="0"/>
    <xf numFmtId="0" fontId="82" fillId="0" borderId="0">
      <alignment horizontal="center" vertical="center"/>
    </xf>
    <xf numFmtId="0" fontId="112" fillId="0" borderId="0">
      <alignment horizontal="left" vertical="top"/>
    </xf>
    <xf numFmtId="0" fontId="121" fillId="0" borderId="0">
      <alignment horizontal="left" vertical="top"/>
    </xf>
    <xf numFmtId="0" fontId="112" fillId="0" borderId="0">
      <alignment horizontal="left" vertical="top"/>
    </xf>
    <xf numFmtId="0" fontId="110" fillId="0" borderId="1">
      <alignment horizontal="center" vertical="center"/>
    </xf>
    <xf numFmtId="0" fontId="110" fillId="0" borderId="27">
      <alignment horizontal="center" vertical="center"/>
    </xf>
    <xf numFmtId="0" fontId="110" fillId="0" borderId="1">
      <alignment horizontal="center" vertical="center"/>
    </xf>
    <xf numFmtId="0" fontId="110" fillId="0" borderId="1">
      <alignment horizontal="center" vertical="center"/>
    </xf>
    <xf numFmtId="0" fontId="110" fillId="0" borderId="26">
      <alignment horizontal="center" vertical="center"/>
    </xf>
    <xf numFmtId="0" fontId="110" fillId="0" borderId="27">
      <alignment horizontal="center" vertical="center"/>
    </xf>
    <xf numFmtId="0" fontId="110" fillId="0" borderId="1">
      <alignment horizontal="center" vertical="center"/>
    </xf>
    <xf numFmtId="0" fontId="110" fillId="0" borderId="1">
      <alignment horizontal="center" vertical="center"/>
    </xf>
    <xf numFmtId="0" fontId="110" fillId="0" borderId="1">
      <alignment horizontal="center" vertical="center"/>
    </xf>
    <xf numFmtId="0" fontId="110" fillId="0" borderId="26">
      <alignment horizontal="center" vertical="center"/>
    </xf>
    <xf numFmtId="0" fontId="122" fillId="0" borderId="25">
      <alignment horizontal="left" vertical="top"/>
    </xf>
    <xf numFmtId="0" fontId="110" fillId="0" borderId="0">
      <alignment horizontal="left" vertical="top"/>
    </xf>
    <xf numFmtId="0" fontId="110" fillId="0" borderId="0">
      <alignment horizontal="left" vertical="top"/>
    </xf>
    <xf numFmtId="0" fontId="110" fillId="0" borderId="0">
      <alignment horizontal="right" vertical="top"/>
    </xf>
    <xf numFmtId="0" fontId="110" fillId="0" borderId="0">
      <alignment horizontal="right" vertical="top"/>
    </xf>
    <xf numFmtId="0" fontId="112" fillId="0" borderId="0">
      <alignment horizontal="left" vertical="top"/>
    </xf>
    <xf numFmtId="0" fontId="78" fillId="0" borderId="0">
      <alignment horizontal="left" vertical="top"/>
    </xf>
    <xf numFmtId="0" fontId="78" fillId="0" borderId="0">
      <alignment horizontal="right" vertical="top"/>
    </xf>
    <xf numFmtId="0" fontId="78" fillId="0" borderId="0">
      <alignment horizontal="left" vertical="top"/>
    </xf>
    <xf numFmtId="0" fontId="78" fillId="0" borderId="0">
      <alignment horizontal="right" vertical="top"/>
    </xf>
    <xf numFmtId="0" fontId="78" fillId="0" borderId="0">
      <alignment horizontal="left" vertical="top"/>
    </xf>
    <xf numFmtId="0" fontId="78" fillId="0" borderId="0">
      <alignment horizontal="left" vertical="top"/>
    </xf>
    <xf numFmtId="0" fontId="78" fillId="0" borderId="0">
      <alignment horizontal="left" vertical="top"/>
    </xf>
    <xf numFmtId="0" fontId="112" fillId="0" borderId="25">
      <alignment horizontal="left" vertical="top"/>
    </xf>
    <xf numFmtId="0" fontId="78" fillId="0" borderId="0">
      <alignment horizontal="right" vertical="top"/>
    </xf>
    <xf numFmtId="0" fontId="77" fillId="0" borderId="0">
      <alignment horizontal="left" vertical="top"/>
    </xf>
    <xf numFmtId="0" fontId="78" fillId="0" borderId="0">
      <alignment horizontal="left"/>
    </xf>
    <xf numFmtId="0" fontId="112" fillId="0" borderId="0">
      <alignment horizontal="left" vertical="top"/>
    </xf>
    <xf numFmtId="0" fontId="112" fillId="0" borderId="0">
      <alignment horizontal="center" vertical="top"/>
    </xf>
    <xf numFmtId="0" fontId="11" fillId="0" borderId="0"/>
    <xf numFmtId="0" fontId="11" fillId="0" borderId="0"/>
    <xf numFmtId="0" fontId="78" fillId="0" borderId="0">
      <alignment horizontal="left" vertical="top"/>
    </xf>
    <xf numFmtId="0" fontId="11" fillId="0" borderId="0"/>
    <xf numFmtId="0" fontId="78" fillId="0" borderId="0">
      <alignment horizontal="left" vertical="top"/>
    </xf>
    <xf numFmtId="0" fontId="112" fillId="0" borderId="0">
      <alignment horizontal="left" vertical="top"/>
    </xf>
    <xf numFmtId="0" fontId="10" fillId="0" borderId="0"/>
    <xf numFmtId="0" fontId="10" fillId="0" borderId="0"/>
    <xf numFmtId="0" fontId="10" fillId="0" borderId="0"/>
    <xf numFmtId="0" fontId="9" fillId="0" borderId="0"/>
    <xf numFmtId="166" fontId="9" fillId="0" borderId="0" applyFont="0" applyFill="0" applyBorder="0" applyAlignment="0" applyProtection="0"/>
    <xf numFmtId="0" fontId="9" fillId="0" borderId="0"/>
    <xf numFmtId="0" fontId="112" fillId="0" borderId="0">
      <alignment horizontal="right" vertical="top"/>
    </xf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6" fillId="0" borderId="0"/>
    <xf numFmtId="166" fontId="6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135" fillId="0" borderId="0"/>
    <xf numFmtId="0" fontId="110" fillId="0" borderId="1">
      <alignment horizontal="center" vertical="center"/>
    </xf>
    <xf numFmtId="0" fontId="136" fillId="0" borderId="1">
      <alignment horizontal="center" vertical="center"/>
    </xf>
    <xf numFmtId="0" fontId="136" fillId="0" borderId="1">
      <alignment horizontal="center" vertical="center"/>
    </xf>
    <xf numFmtId="0" fontId="137" fillId="0" borderId="0">
      <alignment horizontal="left" vertical="top"/>
    </xf>
    <xf numFmtId="0" fontId="77" fillId="0" borderId="25">
      <alignment horizontal="left" vertical="top"/>
    </xf>
    <xf numFmtId="0" fontId="112" fillId="0" borderId="25">
      <alignment horizontal="left" vertical="top"/>
    </xf>
    <xf numFmtId="0" fontId="78" fillId="0" borderId="0">
      <alignment horizontal="left"/>
    </xf>
    <xf numFmtId="0" fontId="78" fillId="0" borderId="0">
      <alignment horizontal="left"/>
    </xf>
    <xf numFmtId="0" fontId="78" fillId="0" borderId="0">
      <alignment horizontal="left" vertical="top"/>
    </xf>
    <xf numFmtId="0" fontId="112" fillId="0" borderId="25">
      <alignment horizontal="left"/>
    </xf>
    <xf numFmtId="0" fontId="77" fillId="0" borderId="0">
      <alignment horizontal="left" vertical="top"/>
    </xf>
    <xf numFmtId="0" fontId="112" fillId="0" borderId="0">
      <alignment horizontal="left" vertical="top"/>
    </xf>
    <xf numFmtId="0" fontId="2" fillId="0" borderId="0"/>
    <xf numFmtId="0" fontId="1" fillId="0" borderId="0"/>
  </cellStyleXfs>
  <cellXfs count="358">
    <xf numFmtId="0" fontId="0" fillId="0" borderId="0" xfId="0"/>
    <xf numFmtId="0" fontId="15" fillId="0" borderId="0" xfId="354" applyAlignment="1">
      <alignment wrapText="1"/>
    </xf>
    <xf numFmtId="0" fontId="119" fillId="0" borderId="0" xfId="354" applyFont="1" applyFill="1" applyAlignment="1">
      <alignment wrapText="1"/>
    </xf>
    <xf numFmtId="200" fontId="119" fillId="0" borderId="0" xfId="354" applyNumberFormat="1" applyFont="1" applyAlignment="1">
      <alignment wrapText="1"/>
    </xf>
    <xf numFmtId="0" fontId="119" fillId="0" borderId="0" xfId="354" applyFont="1" applyAlignment="1">
      <alignment wrapText="1"/>
    </xf>
    <xf numFmtId="0" fontId="119" fillId="0" borderId="1" xfId="354" applyFont="1" applyBorder="1" applyAlignment="1">
      <alignment wrapText="1"/>
    </xf>
    <xf numFmtId="0" fontId="119" fillId="0" borderId="0" xfId="354" applyFont="1" applyBorder="1" applyAlignment="1">
      <alignment wrapText="1"/>
    </xf>
    <xf numFmtId="0" fontId="48" fillId="0" borderId="0" xfId="531" applyFont="1" applyAlignment="1" applyProtection="1">
      <alignment horizontal="left" vertical="center"/>
      <protection locked="0"/>
    </xf>
    <xf numFmtId="0" fontId="15" fillId="0" borderId="0" xfId="354" applyFont="1" applyAlignment="1">
      <alignment wrapText="1"/>
    </xf>
    <xf numFmtId="0" fontId="126" fillId="0" borderId="0" xfId="551" applyFont="1" applyBorder="1" applyAlignment="1">
      <alignment horizontal="left" vertical="top" wrapText="1"/>
    </xf>
    <xf numFmtId="0" fontId="125" fillId="0" borderId="1" xfId="570" quotePrefix="1" applyFont="1" applyFill="1" applyBorder="1" applyAlignment="1">
      <alignment horizontal="left" vertical="top" wrapText="1"/>
    </xf>
    <xf numFmtId="0" fontId="125" fillId="0" borderId="26" xfId="568" quotePrefix="1" applyFont="1" applyFill="1" applyBorder="1" applyAlignment="1">
      <alignment horizontal="left" vertical="top" wrapText="1"/>
    </xf>
    <xf numFmtId="0" fontId="125" fillId="0" borderId="26" xfId="568" applyFont="1" applyFill="1" applyBorder="1" applyAlignment="1">
      <alignment horizontal="left" vertical="top" wrapText="1"/>
    </xf>
    <xf numFmtId="4" fontId="125" fillId="0" borderId="32" xfId="569" applyNumberFormat="1" applyFont="1" applyFill="1" applyBorder="1" applyAlignment="1">
      <alignment horizontal="right" vertical="top" wrapText="1"/>
    </xf>
    <xf numFmtId="4" fontId="125" fillId="0" borderId="1" xfId="569" applyNumberFormat="1" applyFont="1" applyFill="1" applyBorder="1" applyAlignment="1">
      <alignment horizontal="right" vertical="top" wrapText="1"/>
    </xf>
    <xf numFmtId="0" fontId="125" fillId="0" borderId="1" xfId="570" quotePrefix="1" applyFont="1" applyBorder="1" applyAlignment="1">
      <alignment horizontal="left" vertical="top" wrapText="1"/>
    </xf>
    <xf numFmtId="0" fontId="125" fillId="0" borderId="26" xfId="574" quotePrefix="1" applyFont="1" applyBorder="1" applyAlignment="1">
      <alignment horizontal="left" vertical="top" wrapText="1"/>
    </xf>
    <xf numFmtId="0" fontId="125" fillId="0" borderId="26" xfId="568" quotePrefix="1" applyFont="1" applyBorder="1" applyAlignment="1">
      <alignment horizontal="left" vertical="top" wrapText="1"/>
    </xf>
    <xf numFmtId="0" fontId="130" fillId="0" borderId="1" xfId="570" quotePrefix="1" applyFont="1" applyBorder="1" applyAlignment="1">
      <alignment horizontal="left" vertical="top" wrapText="1"/>
    </xf>
    <xf numFmtId="0" fontId="130" fillId="0" borderId="26" xfId="568" quotePrefix="1" applyFont="1" applyBorder="1" applyAlignment="1">
      <alignment horizontal="left" vertical="top" wrapText="1"/>
    </xf>
    <xf numFmtId="4" fontId="130" fillId="0" borderId="1" xfId="569" applyNumberFormat="1" applyFont="1" applyFill="1" applyBorder="1" applyAlignment="1">
      <alignment horizontal="right" vertical="top" wrapText="1"/>
    </xf>
    <xf numFmtId="168" fontId="130" fillId="3" borderId="1" xfId="569" applyNumberFormat="1" applyFont="1" applyFill="1" applyBorder="1" applyAlignment="1">
      <alignment horizontal="right" vertical="top" wrapText="1"/>
    </xf>
    <xf numFmtId="4" fontId="125" fillId="0" borderId="34" xfId="569" applyNumberFormat="1" applyFont="1" applyBorder="1" applyAlignment="1">
      <alignment horizontal="right" vertical="top" wrapText="1"/>
    </xf>
    <xf numFmtId="4" fontId="125" fillId="0" borderId="35" xfId="569" applyNumberFormat="1" applyFont="1" applyBorder="1" applyAlignment="1">
      <alignment horizontal="right" vertical="top" wrapText="1"/>
    </xf>
    <xf numFmtId="4" fontId="125" fillId="0" borderId="37" xfId="569" applyNumberFormat="1" applyFont="1" applyBorder="1" applyAlignment="1">
      <alignment horizontal="right" vertical="top" wrapText="1"/>
    </xf>
    <xf numFmtId="0" fontId="119" fillId="0" borderId="0" xfId="541" applyFont="1" applyAlignment="1">
      <alignment horizontal="left" vertical="top" wrapText="1"/>
    </xf>
    <xf numFmtId="0" fontId="110" fillId="0" borderId="0" xfId="536" quotePrefix="1" applyBorder="1" applyAlignment="1">
      <alignment vertical="top" wrapText="1"/>
    </xf>
    <xf numFmtId="0" fontId="15" fillId="0" borderId="0" xfId="354" applyBorder="1" applyAlignment="1">
      <alignment wrapText="1"/>
    </xf>
    <xf numFmtId="0" fontId="120" fillId="0" borderId="0" xfId="543" applyFont="1" applyBorder="1" applyAlignment="1">
      <alignment horizontal="left" vertical="top" wrapText="1"/>
    </xf>
    <xf numFmtId="0" fontId="120" fillId="0" borderId="0" xfId="567" applyFont="1" applyBorder="1" applyAlignment="1">
      <alignment horizontal="left" vertical="top" wrapText="1"/>
    </xf>
    <xf numFmtId="0" fontId="124" fillId="0" borderId="0" xfId="550" quotePrefix="1" applyFont="1" applyBorder="1" applyAlignment="1">
      <alignment vertical="top" wrapText="1"/>
    </xf>
    <xf numFmtId="0" fontId="125" fillId="0" borderId="0" xfId="561" applyNumberFormat="1" applyFont="1" applyBorder="1" applyAlignment="1">
      <alignment horizontal="center" vertical="center" wrapText="1"/>
    </xf>
    <xf numFmtId="168" fontId="118" fillId="0" borderId="0" xfId="354" applyNumberFormat="1" applyFont="1" applyAlignment="1">
      <alignment wrapText="1"/>
    </xf>
    <xf numFmtId="0" fontId="127" fillId="0" borderId="31" xfId="555" quotePrefix="1" applyFont="1" applyBorder="1" applyAlignment="1">
      <alignment horizontal="center" vertical="center" wrapText="1"/>
    </xf>
    <xf numFmtId="0" fontId="127" fillId="0" borderId="1" xfId="555" quotePrefix="1" applyFont="1" applyBorder="1" applyAlignment="1">
      <alignment horizontal="center" vertical="center" wrapText="1"/>
    </xf>
    <xf numFmtId="0" fontId="127" fillId="0" borderId="32" xfId="556" quotePrefix="1" applyFont="1" applyBorder="1" applyAlignment="1">
      <alignment horizontal="center" vertical="center" wrapText="1"/>
    </xf>
    <xf numFmtId="4" fontId="129" fillId="0" borderId="31" xfId="555" quotePrefix="1" applyNumberFormat="1" applyFont="1" applyBorder="1" applyAlignment="1">
      <alignment horizontal="center" vertical="center" wrapText="1"/>
    </xf>
    <xf numFmtId="4" fontId="129" fillId="0" borderId="1" xfId="555" quotePrefix="1" applyNumberFormat="1" applyFont="1" applyBorder="1" applyAlignment="1">
      <alignment horizontal="center" vertical="center" wrapText="1"/>
    </xf>
    <xf numFmtId="4" fontId="129" fillId="0" borderId="32" xfId="556" quotePrefix="1" applyNumberFormat="1" applyFont="1" applyBorder="1" applyAlignment="1">
      <alignment vertical="center" wrapText="1"/>
    </xf>
    <xf numFmtId="0" fontId="125" fillId="0" borderId="1" xfId="557" applyNumberFormat="1" applyFont="1" applyBorder="1" applyAlignment="1">
      <alignment horizontal="center" vertical="center" wrapText="1"/>
    </xf>
    <xf numFmtId="0" fontId="125" fillId="0" borderId="1" xfId="558" applyNumberFormat="1" applyFont="1" applyBorder="1" applyAlignment="1">
      <alignment horizontal="center" vertical="center" wrapText="1"/>
    </xf>
    <xf numFmtId="0" fontId="125" fillId="0" borderId="26" xfId="559" applyNumberFormat="1" applyFont="1" applyBorder="1" applyAlignment="1">
      <alignment horizontal="center" vertical="center" wrapText="1"/>
    </xf>
    <xf numFmtId="0" fontId="125" fillId="0" borderId="31" xfId="560" applyNumberFormat="1" applyFont="1" applyBorder="1" applyAlignment="1">
      <alignment horizontal="center" vertical="center" wrapText="1"/>
    </xf>
    <xf numFmtId="0" fontId="125" fillId="0" borderId="1" xfId="560" applyNumberFormat="1" applyFont="1" applyBorder="1" applyAlignment="1">
      <alignment horizontal="center" vertical="center" wrapText="1"/>
    </xf>
    <xf numFmtId="0" fontId="125" fillId="0" borderId="32" xfId="561" applyNumberFormat="1" applyFont="1" applyBorder="1" applyAlignment="1">
      <alignment horizontal="center" vertical="center" wrapText="1"/>
    </xf>
    <xf numFmtId="0" fontId="129" fillId="0" borderId="31" xfId="561" applyNumberFormat="1" applyFont="1" applyBorder="1" applyAlignment="1">
      <alignment horizontal="center" vertical="center" wrapText="1"/>
    </xf>
    <xf numFmtId="0" fontId="129" fillId="0" borderId="1" xfId="561" applyNumberFormat="1" applyFont="1" applyBorder="1" applyAlignment="1">
      <alignment horizontal="center" vertical="center" wrapText="1"/>
    </xf>
    <xf numFmtId="0" fontId="129" fillId="0" borderId="32" xfId="561" applyNumberFormat="1" applyFont="1" applyBorder="1" applyAlignment="1">
      <alignment horizontal="center" vertical="center" wrapText="1"/>
    </xf>
    <xf numFmtId="0" fontId="125" fillId="0" borderId="31" xfId="561" applyNumberFormat="1" applyFont="1" applyBorder="1" applyAlignment="1">
      <alignment horizontal="center" vertical="center" wrapText="1"/>
    </xf>
    <xf numFmtId="0" fontId="125" fillId="0" borderId="1" xfId="561" applyNumberFormat="1" applyFont="1" applyBorder="1" applyAlignment="1">
      <alignment horizontal="center" vertical="center" wrapText="1"/>
    </xf>
    <xf numFmtId="0" fontId="119" fillId="0" borderId="32" xfId="354" applyFont="1" applyBorder="1" applyAlignment="1">
      <alignment wrapText="1"/>
    </xf>
    <xf numFmtId="0" fontId="125" fillId="0" borderId="1" xfId="562" applyFont="1" applyBorder="1" applyAlignment="1">
      <alignment horizontal="center" vertical="top" wrapText="1"/>
    </xf>
    <xf numFmtId="0" fontId="125" fillId="0" borderId="1" xfId="573" applyFont="1" applyFill="1" applyBorder="1" applyAlignment="1">
      <alignment horizontal="center" vertical="center" wrapText="1"/>
    </xf>
    <xf numFmtId="168" fontId="125" fillId="2" borderId="1" xfId="560" applyNumberFormat="1" applyFont="1" applyFill="1" applyBorder="1" applyAlignment="1">
      <alignment horizontal="right" vertical="center" wrapText="1"/>
    </xf>
    <xf numFmtId="168" fontId="125" fillId="0" borderId="32" xfId="561" applyNumberFormat="1" applyFont="1" applyBorder="1" applyAlignment="1">
      <alignment horizontal="right" vertical="center" wrapText="1"/>
    </xf>
    <xf numFmtId="0" fontId="125" fillId="0" borderId="31" xfId="560" applyNumberFormat="1" applyFont="1" applyBorder="1" applyAlignment="1">
      <alignment horizontal="right" vertical="center" wrapText="1"/>
    </xf>
    <xf numFmtId="0" fontId="125" fillId="0" borderId="1" xfId="560" applyNumberFormat="1" applyFont="1" applyBorder="1" applyAlignment="1">
      <alignment horizontal="right" vertical="center" wrapText="1"/>
    </xf>
    <xf numFmtId="2" fontId="125" fillId="0" borderId="1" xfId="560" applyNumberFormat="1" applyFont="1" applyBorder="1" applyAlignment="1">
      <alignment horizontal="right" vertical="center" wrapText="1"/>
    </xf>
    <xf numFmtId="200" fontId="125" fillId="0" borderId="32" xfId="561" applyNumberFormat="1" applyFont="1" applyBorder="1" applyAlignment="1">
      <alignment horizontal="right" vertical="center" wrapText="1"/>
    </xf>
    <xf numFmtId="2" fontId="125" fillId="0" borderId="32" xfId="561" applyNumberFormat="1" applyFont="1" applyBorder="1" applyAlignment="1">
      <alignment horizontal="right" vertical="center" wrapText="1"/>
    </xf>
    <xf numFmtId="0" fontId="130" fillId="0" borderId="26" xfId="559" applyNumberFormat="1" applyFont="1" applyBorder="1" applyAlignment="1">
      <alignment horizontal="left" vertical="center" wrapText="1"/>
    </xf>
    <xf numFmtId="4" fontId="130" fillId="0" borderId="31" xfId="560" applyNumberFormat="1" applyFont="1" applyBorder="1" applyAlignment="1">
      <alignment horizontal="right" vertical="center" wrapText="1"/>
    </xf>
    <xf numFmtId="4" fontId="130" fillId="0" borderId="1" xfId="560" applyNumberFormat="1" applyFont="1" applyBorder="1" applyAlignment="1">
      <alignment horizontal="right" vertical="center" wrapText="1"/>
    </xf>
    <xf numFmtId="4" fontId="130" fillId="0" borderId="32" xfId="561" applyNumberFormat="1" applyFont="1" applyBorder="1" applyAlignment="1">
      <alignment horizontal="right" vertical="center" wrapText="1"/>
    </xf>
    <xf numFmtId="168" fontId="130" fillId="0" borderId="32" xfId="561" applyNumberFormat="1" applyFont="1" applyBorder="1" applyAlignment="1">
      <alignment horizontal="right" vertical="center" wrapText="1"/>
    </xf>
    <xf numFmtId="4" fontId="125" fillId="0" borderId="31" xfId="560" applyNumberFormat="1" applyFont="1" applyBorder="1" applyAlignment="1">
      <alignment horizontal="center" vertical="center" wrapText="1"/>
    </xf>
    <xf numFmtId="4" fontId="125" fillId="0" borderId="1" xfId="560" applyNumberFormat="1" applyFont="1" applyBorder="1" applyAlignment="1">
      <alignment horizontal="center" vertical="center" wrapText="1"/>
    </xf>
    <xf numFmtId="4" fontId="125" fillId="0" borderId="32" xfId="561" applyNumberFormat="1" applyFont="1" applyBorder="1" applyAlignment="1">
      <alignment horizontal="center" vertical="center" wrapText="1"/>
    </xf>
    <xf numFmtId="4" fontId="125" fillId="0" borderId="0" xfId="561" applyNumberFormat="1" applyFont="1" applyBorder="1" applyAlignment="1">
      <alignment horizontal="center" vertical="center" wrapText="1"/>
    </xf>
    <xf numFmtId="0" fontId="130" fillId="0" borderId="31" xfId="562" quotePrefix="1" applyFont="1" applyBorder="1" applyAlignment="1">
      <alignment horizontal="left" vertical="top" wrapText="1"/>
    </xf>
    <xf numFmtId="0" fontId="130" fillId="0" borderId="32" xfId="562" quotePrefix="1" applyFont="1" applyBorder="1" applyAlignment="1">
      <alignment horizontal="left" vertical="top" wrapText="1"/>
    </xf>
    <xf numFmtId="0" fontId="130" fillId="0" borderId="0" xfId="562" quotePrefix="1" applyFont="1" applyBorder="1" applyAlignment="1">
      <alignment horizontal="left" vertical="top" wrapText="1"/>
    </xf>
    <xf numFmtId="0" fontId="125" fillId="0" borderId="1" xfId="562" quotePrefix="1" applyFont="1" applyBorder="1" applyAlignment="1">
      <alignment horizontal="center" vertical="center" wrapText="1"/>
    </xf>
    <xf numFmtId="0" fontId="125" fillId="0" borderId="26" xfId="573" applyFont="1" applyFill="1" applyBorder="1" applyAlignment="1">
      <alignment horizontal="left" vertical="center" wrapText="1"/>
    </xf>
    <xf numFmtId="168" fontId="125" fillId="0" borderId="31" xfId="560" applyNumberFormat="1" applyFont="1" applyFill="1" applyBorder="1" applyAlignment="1">
      <alignment horizontal="right" vertical="center" wrapText="1"/>
    </xf>
    <xf numFmtId="0" fontId="130" fillId="0" borderId="1" xfId="562" quotePrefix="1" applyFont="1" applyBorder="1" applyAlignment="1">
      <alignment horizontal="right" vertical="top" wrapText="1"/>
    </xf>
    <xf numFmtId="0" fontId="125" fillId="0" borderId="1" xfId="560" applyNumberFormat="1" applyFont="1" applyFill="1" applyBorder="1" applyAlignment="1">
      <alignment horizontal="right" vertical="center" wrapText="1"/>
    </xf>
    <xf numFmtId="200" fontId="125" fillId="0" borderId="1" xfId="560" applyNumberFormat="1" applyFont="1" applyFill="1" applyBorder="1" applyAlignment="1">
      <alignment horizontal="center" vertical="center" wrapText="1"/>
    </xf>
    <xf numFmtId="4" fontId="125" fillId="0" borderId="0" xfId="560" applyNumberFormat="1" applyFont="1" applyFill="1" applyBorder="1" applyAlignment="1">
      <alignment horizontal="center" vertical="center" wrapText="1"/>
    </xf>
    <xf numFmtId="0" fontId="125" fillId="0" borderId="26" xfId="573" applyFont="1" applyFill="1" applyBorder="1" applyAlignment="1">
      <alignment horizontal="left" vertical="top" wrapText="1"/>
    </xf>
    <xf numFmtId="0" fontId="125" fillId="0" borderId="1" xfId="571" applyNumberFormat="1" applyFont="1" applyFill="1" applyBorder="1" applyAlignment="1">
      <alignment horizontal="right" vertical="top" wrapText="1"/>
    </xf>
    <xf numFmtId="168" fontId="130" fillId="0" borderId="31" xfId="569" applyNumberFormat="1" applyFont="1" applyFill="1" applyBorder="1" applyAlignment="1">
      <alignment horizontal="right" vertical="top" wrapText="1"/>
    </xf>
    <xf numFmtId="168" fontId="130" fillId="0" borderId="1" xfId="569" applyNumberFormat="1" applyFont="1" applyFill="1" applyBorder="1" applyAlignment="1">
      <alignment horizontal="right" vertical="top" wrapText="1"/>
    </xf>
    <xf numFmtId="168" fontId="130" fillId="0" borderId="32" xfId="565" applyNumberFormat="1" applyFont="1" applyFill="1" applyBorder="1" applyAlignment="1">
      <alignment horizontal="right" vertical="top" wrapText="1"/>
    </xf>
    <xf numFmtId="168" fontId="130" fillId="0" borderId="0" xfId="565" applyNumberFormat="1" applyFont="1" applyFill="1" applyBorder="1" applyAlignment="1">
      <alignment horizontal="right" vertical="top" wrapText="1"/>
    </xf>
    <xf numFmtId="168" fontId="130" fillId="0" borderId="31" xfId="562" quotePrefix="1" applyNumberFormat="1" applyFont="1" applyFill="1" applyBorder="1" applyAlignment="1">
      <alignment horizontal="left" vertical="top" wrapText="1"/>
    </xf>
    <xf numFmtId="168" fontId="130" fillId="0" borderId="1" xfId="562" quotePrefix="1" applyNumberFormat="1" applyFont="1" applyFill="1" applyBorder="1" applyAlignment="1">
      <alignment horizontal="left" vertical="top" wrapText="1"/>
    </xf>
    <xf numFmtId="168" fontId="130" fillId="0" borderId="32" xfId="562" quotePrefix="1" applyNumberFormat="1" applyFont="1" applyFill="1" applyBorder="1" applyAlignment="1">
      <alignment horizontal="left" vertical="top" wrapText="1"/>
    </xf>
    <xf numFmtId="168" fontId="130" fillId="0" borderId="2" xfId="562" quotePrefix="1" applyNumberFormat="1" applyFont="1" applyFill="1" applyBorder="1" applyAlignment="1">
      <alignment horizontal="left" vertical="top" wrapText="1"/>
    </xf>
    <xf numFmtId="168" fontId="130" fillId="0" borderId="0" xfId="562" quotePrefix="1" applyNumberFormat="1" applyFont="1" applyFill="1" applyBorder="1" applyAlignment="1">
      <alignment horizontal="left" vertical="top" wrapText="1"/>
    </xf>
    <xf numFmtId="0" fontId="125" fillId="0" borderId="1" xfId="566" applyNumberFormat="1" applyFont="1" applyFill="1" applyBorder="1" applyAlignment="1">
      <alignment horizontal="center" vertical="top" wrapText="1"/>
    </xf>
    <xf numFmtId="49" fontId="125" fillId="0" borderId="1" xfId="558" applyNumberFormat="1" applyFont="1" applyFill="1" applyBorder="1" applyAlignment="1">
      <alignment horizontal="left" vertical="center" wrapText="1"/>
    </xf>
    <xf numFmtId="0" fontId="125" fillId="0" borderId="26" xfId="573" quotePrefix="1" applyFont="1" applyFill="1" applyBorder="1" applyAlignment="1">
      <alignment horizontal="left" vertical="top" wrapText="1"/>
    </xf>
    <xf numFmtId="168" fontId="125" fillId="0" borderId="31" xfId="569" applyNumberFormat="1" applyFont="1" applyFill="1" applyBorder="1" applyAlignment="1">
      <alignment horizontal="right" vertical="top" wrapText="1"/>
    </xf>
    <xf numFmtId="168" fontId="125" fillId="0" borderId="1" xfId="569" applyNumberFormat="1" applyFont="1" applyFill="1" applyBorder="1" applyAlignment="1">
      <alignment horizontal="right" vertical="top" wrapText="1"/>
    </xf>
    <xf numFmtId="168" fontId="126" fillId="0" borderId="1" xfId="565" applyNumberFormat="1" applyFont="1" applyFill="1" applyBorder="1" applyAlignment="1">
      <alignment horizontal="center" vertical="top" wrapText="1"/>
    </xf>
    <xf numFmtId="168" fontId="125" fillId="0" borderId="32" xfId="565" applyNumberFormat="1" applyFont="1" applyFill="1" applyBorder="1" applyAlignment="1">
      <alignment horizontal="right" vertical="top" wrapText="1"/>
    </xf>
    <xf numFmtId="168" fontId="125" fillId="0" borderId="0" xfId="565" applyNumberFormat="1" applyFont="1" applyFill="1" applyBorder="1" applyAlignment="1">
      <alignment horizontal="right" vertical="top" wrapText="1"/>
    </xf>
    <xf numFmtId="0" fontId="125" fillId="0" borderId="1" xfId="571" applyNumberFormat="1" applyFont="1" applyFill="1" applyBorder="1" applyAlignment="1">
      <alignment horizontal="center" vertical="top" wrapText="1"/>
    </xf>
    <xf numFmtId="0" fontId="125" fillId="0" borderId="1" xfId="563" applyFont="1" applyFill="1" applyBorder="1" applyAlignment="1">
      <alignment horizontal="left" vertical="top" wrapText="1"/>
    </xf>
    <xf numFmtId="202" fontId="125" fillId="2" borderId="31" xfId="569" applyNumberFormat="1" applyFont="1" applyFill="1" applyBorder="1" applyAlignment="1">
      <alignment horizontal="right" vertical="top" wrapText="1"/>
    </xf>
    <xf numFmtId="202" fontId="125" fillId="0" borderId="1" xfId="569" applyNumberFormat="1" applyFont="1" applyFill="1" applyBorder="1" applyAlignment="1">
      <alignment horizontal="right" vertical="top" wrapText="1"/>
    </xf>
    <xf numFmtId="168" fontId="125" fillId="0" borderId="32" xfId="569" applyNumberFormat="1" applyFont="1" applyFill="1" applyBorder="1" applyAlignment="1">
      <alignment horizontal="right" vertical="top" wrapText="1"/>
    </xf>
    <xf numFmtId="168" fontId="125" fillId="0" borderId="0" xfId="569" applyNumberFormat="1" applyFont="1" applyFill="1" applyBorder="1" applyAlignment="1">
      <alignment horizontal="right" vertical="top" wrapText="1"/>
    </xf>
    <xf numFmtId="49" fontId="125" fillId="0" borderId="1" xfId="563" applyNumberFormat="1" applyFont="1" applyFill="1" applyBorder="1" applyAlignment="1">
      <alignment horizontal="left" vertical="top" wrapText="1"/>
    </xf>
    <xf numFmtId="4" fontId="125" fillId="2" borderId="1" xfId="569" applyNumberFormat="1" applyFont="1" applyFill="1" applyBorder="1" applyAlignment="1">
      <alignment horizontal="right" vertical="top" wrapText="1"/>
    </xf>
    <xf numFmtId="168" fontId="126" fillId="0" borderId="31" xfId="565" applyNumberFormat="1" applyFont="1" applyFill="1" applyBorder="1" applyAlignment="1">
      <alignment horizontal="center" vertical="top" wrapText="1"/>
    </xf>
    <xf numFmtId="168" fontId="126" fillId="0" borderId="1" xfId="569" applyNumberFormat="1" applyFont="1" applyFill="1" applyBorder="1" applyAlignment="1">
      <alignment horizontal="center" vertical="top" wrapText="1"/>
    </xf>
    <xf numFmtId="168" fontId="125" fillId="2" borderId="1" xfId="569" applyNumberFormat="1" applyFont="1" applyFill="1" applyBorder="1" applyAlignment="1">
      <alignment horizontal="right" vertical="top" wrapText="1"/>
    </xf>
    <xf numFmtId="0" fontId="125" fillId="0" borderId="1" xfId="571" applyFont="1" applyFill="1" applyBorder="1" applyAlignment="1">
      <alignment horizontal="right" vertical="top" wrapText="1"/>
    </xf>
    <xf numFmtId="0" fontId="125" fillId="0" borderId="26" xfId="572" quotePrefix="1" applyFont="1" applyFill="1" applyBorder="1" applyAlignment="1">
      <alignment horizontal="left" vertical="top" wrapText="1"/>
    </xf>
    <xf numFmtId="0" fontId="125" fillId="0" borderId="1" xfId="570" applyFont="1" applyFill="1" applyBorder="1" applyAlignment="1">
      <alignment horizontal="left" vertical="top" wrapText="1"/>
    </xf>
    <xf numFmtId="168" fontId="125" fillId="2" borderId="31" xfId="569" applyNumberFormat="1" applyFont="1" applyFill="1" applyBorder="1" applyAlignment="1">
      <alignment horizontal="right" vertical="top" wrapText="1"/>
    </xf>
    <xf numFmtId="168" fontId="125" fillId="2" borderId="32" xfId="569" applyNumberFormat="1" applyFont="1" applyFill="1" applyBorder="1" applyAlignment="1">
      <alignment horizontal="right" vertical="top" wrapText="1"/>
    </xf>
    <xf numFmtId="168" fontId="125" fillId="0" borderId="23" xfId="569" applyNumberFormat="1" applyFont="1" applyFill="1" applyBorder="1" applyAlignment="1">
      <alignment horizontal="right" vertical="top" wrapText="1"/>
    </xf>
    <xf numFmtId="0" fontId="125" fillId="0" borderId="26" xfId="574" quotePrefix="1" applyFont="1" applyFill="1" applyBorder="1" applyAlignment="1">
      <alignment horizontal="left" vertical="top" wrapText="1"/>
    </xf>
    <xf numFmtId="0" fontId="119" fillId="0" borderId="27" xfId="354" applyFont="1" applyFill="1" applyBorder="1" applyAlignment="1">
      <alignment wrapText="1"/>
    </xf>
    <xf numFmtId="0" fontId="119" fillId="0" borderId="1" xfId="354" applyFont="1" applyFill="1" applyBorder="1" applyAlignment="1">
      <alignment wrapText="1"/>
    </xf>
    <xf numFmtId="168" fontId="130" fillId="2" borderId="31" xfId="562" quotePrefix="1" applyNumberFormat="1" applyFont="1" applyFill="1" applyBorder="1" applyAlignment="1">
      <alignment horizontal="left" vertical="top" wrapText="1"/>
    </xf>
    <xf numFmtId="168" fontId="130" fillId="2" borderId="1" xfId="562" quotePrefix="1" applyNumberFormat="1" applyFont="1" applyFill="1" applyBorder="1" applyAlignment="1">
      <alignment horizontal="left" vertical="top" wrapText="1"/>
    </xf>
    <xf numFmtId="168" fontId="130" fillId="2" borderId="32" xfId="562" quotePrefix="1" applyNumberFormat="1" applyFont="1" applyFill="1" applyBorder="1" applyAlignment="1">
      <alignment horizontal="left" vertical="top" wrapText="1"/>
    </xf>
    <xf numFmtId="168" fontId="130" fillId="0" borderId="23" xfId="562" quotePrefix="1" applyNumberFormat="1" applyFont="1" applyFill="1" applyBorder="1" applyAlignment="1">
      <alignment horizontal="left" vertical="top" wrapText="1"/>
    </xf>
    <xf numFmtId="168" fontId="126" fillId="0" borderId="31" xfId="569" applyNumberFormat="1" applyFont="1" applyFill="1" applyBorder="1" applyAlignment="1">
      <alignment horizontal="center" vertical="top" wrapText="1"/>
    </xf>
    <xf numFmtId="168" fontId="126" fillId="2" borderId="31" xfId="569" applyNumberFormat="1" applyFont="1" applyFill="1" applyBorder="1" applyAlignment="1">
      <alignment horizontal="center" vertical="top" wrapText="1"/>
    </xf>
    <xf numFmtId="168" fontId="126" fillId="2" borderId="1" xfId="569" applyNumberFormat="1" applyFont="1" applyFill="1" applyBorder="1" applyAlignment="1">
      <alignment horizontal="center" vertical="top" wrapText="1"/>
    </xf>
    <xf numFmtId="4" fontId="119" fillId="0" borderId="0" xfId="354" applyNumberFormat="1" applyFont="1" applyFill="1" applyAlignment="1">
      <alignment wrapText="1"/>
    </xf>
    <xf numFmtId="0" fontId="125" fillId="0" borderId="1" xfId="571" applyNumberFormat="1" applyFont="1" applyBorder="1" applyAlignment="1">
      <alignment horizontal="right" vertical="top" wrapText="1"/>
    </xf>
    <xf numFmtId="168" fontId="125" fillId="0" borderId="31" xfId="569" applyNumberFormat="1" applyFont="1" applyBorder="1" applyAlignment="1">
      <alignment horizontal="right" vertical="top" wrapText="1"/>
    </xf>
    <xf numFmtId="168" fontId="125" fillId="0" borderId="1" xfId="569" applyNumberFormat="1" applyFont="1" applyBorder="1" applyAlignment="1">
      <alignment horizontal="right" vertical="top" wrapText="1"/>
    </xf>
    <xf numFmtId="168" fontId="125" fillId="0" borderId="32" xfId="569" applyNumberFormat="1" applyFont="1" applyBorder="1" applyAlignment="1">
      <alignment horizontal="right" vertical="top" wrapText="1"/>
    </xf>
    <xf numFmtId="168" fontId="125" fillId="0" borderId="23" xfId="569" applyNumberFormat="1" applyFont="1" applyBorder="1" applyAlignment="1">
      <alignment horizontal="right" vertical="top" wrapText="1"/>
    </xf>
    <xf numFmtId="0" fontId="119" fillId="0" borderId="27" xfId="354" applyFont="1" applyBorder="1" applyAlignment="1">
      <alignment wrapText="1"/>
    </xf>
    <xf numFmtId="168" fontId="130" fillId="0" borderId="31" xfId="562" quotePrefix="1" applyNumberFormat="1" applyFont="1" applyBorder="1" applyAlignment="1">
      <alignment horizontal="left" vertical="top" wrapText="1"/>
    </xf>
    <xf numFmtId="168" fontId="130" fillId="0" borderId="1" xfId="562" quotePrefix="1" applyNumberFormat="1" applyFont="1" applyBorder="1" applyAlignment="1">
      <alignment horizontal="left" vertical="top" wrapText="1"/>
    </xf>
    <xf numFmtId="168" fontId="130" fillId="0" borderId="32" xfId="562" quotePrefix="1" applyNumberFormat="1" applyFont="1" applyBorder="1" applyAlignment="1">
      <alignment horizontal="left" vertical="top" wrapText="1"/>
    </xf>
    <xf numFmtId="168" fontId="130" fillId="0" borderId="23" xfId="562" quotePrefix="1" applyNumberFormat="1" applyFont="1" applyBorder="1" applyAlignment="1">
      <alignment horizontal="left" vertical="top" wrapText="1"/>
    </xf>
    <xf numFmtId="0" fontId="125" fillId="0" borderId="1" xfId="571" applyNumberFormat="1" applyFont="1" applyBorder="1" applyAlignment="1">
      <alignment horizontal="center" vertical="top" wrapText="1"/>
    </xf>
    <xf numFmtId="0" fontId="125" fillId="0" borderId="1" xfId="583" quotePrefix="1" applyFont="1" applyBorder="1" applyAlignment="1">
      <alignment horizontal="left" vertical="top" wrapText="1"/>
    </xf>
    <xf numFmtId="168" fontId="125" fillId="0" borderId="0" xfId="569" applyNumberFormat="1" applyFont="1" applyBorder="1" applyAlignment="1">
      <alignment horizontal="right" vertical="top" wrapText="1"/>
    </xf>
    <xf numFmtId="0" fontId="130" fillId="0" borderId="1" xfId="571" applyNumberFormat="1" applyFont="1" applyBorder="1" applyAlignment="1">
      <alignment horizontal="right" vertical="top" wrapText="1"/>
    </xf>
    <xf numFmtId="4" fontId="130" fillId="0" borderId="31" xfId="569" applyNumberFormat="1" applyFont="1" applyFill="1" applyBorder="1" applyAlignment="1">
      <alignment horizontal="right" vertical="top" wrapText="1"/>
    </xf>
    <xf numFmtId="4" fontId="130" fillId="0" borderId="32" xfId="569" applyNumberFormat="1" applyFont="1" applyFill="1" applyBorder="1" applyAlignment="1">
      <alignment horizontal="right" vertical="top" wrapText="1"/>
    </xf>
    <xf numFmtId="168" fontId="130" fillId="0" borderId="32" xfId="569" applyNumberFormat="1" applyFont="1" applyFill="1" applyBorder="1" applyAlignment="1">
      <alignment horizontal="right" vertical="top" wrapText="1"/>
    </xf>
    <xf numFmtId="168" fontId="130" fillId="0" borderId="23" xfId="569" applyNumberFormat="1" applyFont="1" applyFill="1" applyBorder="1" applyAlignment="1">
      <alignment horizontal="right" vertical="top" wrapText="1"/>
    </xf>
    <xf numFmtId="0" fontId="118" fillId="0" borderId="0" xfId="354" applyFont="1" applyAlignment="1">
      <alignment wrapText="1"/>
    </xf>
    <xf numFmtId="168" fontId="125" fillId="0" borderId="27" xfId="569" applyNumberFormat="1" applyFont="1" applyFill="1" applyBorder="1" applyAlignment="1">
      <alignment horizontal="right" vertical="top" wrapText="1"/>
    </xf>
    <xf numFmtId="0" fontId="130" fillId="0" borderId="1" xfId="576" quotePrefix="1" applyFont="1" applyBorder="1" applyAlignment="1">
      <alignment horizontal="right" vertical="top" wrapText="1"/>
    </xf>
    <xf numFmtId="168" fontId="130" fillId="3" borderId="32" xfId="569" applyNumberFormat="1" applyFont="1" applyFill="1" applyBorder="1" applyAlignment="1">
      <alignment horizontal="right" vertical="top" wrapText="1"/>
    </xf>
    <xf numFmtId="0" fontId="125" fillId="0" borderId="1" xfId="571" applyFont="1" applyBorder="1" applyAlignment="1">
      <alignment horizontal="right" vertical="top" wrapText="1"/>
    </xf>
    <xf numFmtId="0" fontId="125" fillId="0" borderId="1" xfId="576" quotePrefix="1" applyFont="1" applyBorder="1" applyAlignment="1">
      <alignment horizontal="right" vertical="top" wrapText="1"/>
    </xf>
    <xf numFmtId="4" fontId="125" fillId="0" borderId="31" xfId="569" applyNumberFormat="1" applyFont="1" applyBorder="1" applyAlignment="1">
      <alignment horizontal="right" vertical="top" wrapText="1"/>
    </xf>
    <xf numFmtId="4" fontId="125" fillId="0" borderId="1" xfId="569" applyNumberFormat="1" applyFont="1" applyBorder="1" applyAlignment="1">
      <alignment horizontal="right" vertical="top" wrapText="1"/>
    </xf>
    <xf numFmtId="4" fontId="125" fillId="0" borderId="32" xfId="569" applyNumberFormat="1" applyFont="1" applyBorder="1" applyAlignment="1">
      <alignment horizontal="right" vertical="top" wrapText="1"/>
    </xf>
    <xf numFmtId="168" fontId="125" fillId="0" borderId="34" xfId="569" applyNumberFormat="1" applyFont="1" applyBorder="1" applyAlignment="1">
      <alignment horizontal="right" vertical="top" wrapText="1"/>
    </xf>
    <xf numFmtId="168" fontId="125" fillId="0" borderId="35" xfId="569" applyNumberFormat="1" applyFont="1" applyBorder="1" applyAlignment="1">
      <alignment horizontal="right" vertical="top" wrapText="1"/>
    </xf>
    <xf numFmtId="168" fontId="125" fillId="0" borderId="37" xfId="569" applyNumberFormat="1" applyFont="1" applyBorder="1" applyAlignment="1">
      <alignment horizontal="right" vertical="top" wrapText="1"/>
    </xf>
    <xf numFmtId="0" fontId="125" fillId="0" borderId="0" xfId="578" quotePrefix="1" applyFont="1" applyAlignment="1">
      <alignment horizontal="left" wrapText="1"/>
    </xf>
    <xf numFmtId="0" fontId="119" fillId="0" borderId="0" xfId="541" applyFont="1" applyBorder="1" applyAlignment="1">
      <alignment horizontal="left" vertical="top" wrapText="1"/>
    </xf>
    <xf numFmtId="4" fontId="125" fillId="0" borderId="0" xfId="569" applyNumberFormat="1" applyFont="1" applyBorder="1" applyAlignment="1">
      <alignment horizontal="right" vertical="top" wrapText="1"/>
    </xf>
    <xf numFmtId="0" fontId="119" fillId="0" borderId="0" xfId="354" applyFont="1" applyAlignment="1">
      <alignment horizontal="right"/>
    </xf>
    <xf numFmtId="0" fontId="132" fillId="0" borderId="0" xfId="540" applyFont="1" applyAlignment="1">
      <alignment horizontal="left" vertical="top" wrapText="1"/>
    </xf>
    <xf numFmtId="0" fontId="130" fillId="0" borderId="1" xfId="562" quotePrefix="1" applyFont="1" applyBorder="1" applyAlignment="1">
      <alignment horizontal="left" vertical="top" wrapText="1"/>
    </xf>
    <xf numFmtId="0" fontId="114" fillId="0" borderId="0" xfId="607" applyFont="1" applyAlignment="1"/>
    <xf numFmtId="0" fontId="115" fillId="0" borderId="0" xfId="607" applyFont="1" applyAlignment="1">
      <alignment wrapText="1"/>
    </xf>
    <xf numFmtId="0" fontId="4" fillId="0" borderId="0" xfId="607"/>
    <xf numFmtId="0" fontId="4" fillId="0" borderId="0" xfId="607" applyAlignment="1">
      <alignment horizontal="right"/>
    </xf>
    <xf numFmtId="0" fontId="4" fillId="0" borderId="0" xfId="607" applyAlignment="1"/>
    <xf numFmtId="0" fontId="115" fillId="0" borderId="0" xfId="607" applyFont="1" applyAlignment="1">
      <alignment horizontal="right"/>
    </xf>
    <xf numFmtId="168" fontId="124" fillId="0" borderId="0" xfId="550" quotePrefix="1" applyNumberFormat="1" applyFont="1" applyBorder="1" applyAlignment="1">
      <alignment vertical="top" wrapText="1"/>
    </xf>
    <xf numFmtId="0" fontId="115" fillId="0" borderId="0" xfId="607" applyFont="1" applyAlignment="1"/>
    <xf numFmtId="0" fontId="128" fillId="3" borderId="46" xfId="552" applyFont="1" applyFill="1" applyBorder="1" applyAlignment="1">
      <alignment horizontal="center" vertical="center" wrapText="1"/>
    </xf>
    <xf numFmtId="0" fontId="127" fillId="0" borderId="33" xfId="552" applyFont="1" applyBorder="1" applyAlignment="1">
      <alignment horizontal="center" vertical="center" wrapText="1"/>
    </xf>
    <xf numFmtId="0" fontId="125" fillId="0" borderId="33" xfId="559" applyNumberFormat="1" applyFont="1" applyBorder="1" applyAlignment="1">
      <alignment horizontal="center" vertical="center" wrapText="1"/>
    </xf>
    <xf numFmtId="0" fontId="125" fillId="0" borderId="55" xfId="559" applyNumberFormat="1" applyFont="1" applyBorder="1" applyAlignment="1">
      <alignment horizontal="center" vertical="center" wrapText="1"/>
    </xf>
    <xf numFmtId="0" fontId="115" fillId="0" borderId="33" xfId="607" applyFont="1" applyBorder="1" applyAlignment="1">
      <alignment horizontal="left" vertical="top" wrapText="1"/>
    </xf>
    <xf numFmtId="0" fontId="115" fillId="0" borderId="51" xfId="607" applyFont="1" applyBorder="1" applyAlignment="1">
      <alignment horizontal="left" vertical="top" wrapText="1"/>
    </xf>
    <xf numFmtId="0" fontId="131" fillId="0" borderId="26" xfId="607" applyFont="1" applyBorder="1" applyAlignment="1">
      <alignment horizontal="left" vertical="top" wrapText="1"/>
    </xf>
    <xf numFmtId="0" fontId="131" fillId="0" borderId="33" xfId="607" applyFont="1" applyBorder="1" applyAlignment="1">
      <alignment horizontal="left" vertical="top" wrapText="1"/>
    </xf>
    <xf numFmtId="0" fontId="131" fillId="0" borderId="51" xfId="607" applyFont="1" applyBorder="1" applyAlignment="1">
      <alignment horizontal="left" vertical="top" wrapText="1"/>
    </xf>
    <xf numFmtId="0" fontId="130" fillId="0" borderId="33" xfId="559" applyNumberFormat="1" applyFont="1" applyBorder="1" applyAlignment="1">
      <alignment horizontal="left" vertical="center" wrapText="1"/>
    </xf>
    <xf numFmtId="0" fontId="130" fillId="0" borderId="51" xfId="559" applyNumberFormat="1" applyFont="1" applyBorder="1" applyAlignment="1">
      <alignment horizontal="left" vertical="center" wrapText="1"/>
    </xf>
    <xf numFmtId="0" fontId="125" fillId="0" borderId="51" xfId="573" applyFont="1" applyFill="1" applyBorder="1" applyAlignment="1">
      <alignment horizontal="center" vertical="center" wrapText="1"/>
    </xf>
    <xf numFmtId="168" fontId="125" fillId="3" borderId="31" xfId="560" applyNumberFormat="1" applyFont="1" applyFill="1" applyBorder="1" applyAlignment="1">
      <alignment horizontal="right" vertical="center" wrapText="1"/>
    </xf>
    <xf numFmtId="0" fontId="125" fillId="0" borderId="33" xfId="573" applyFont="1" applyFill="1" applyBorder="1" applyAlignment="1">
      <alignment horizontal="center" vertical="top" wrapText="1"/>
    </xf>
    <xf numFmtId="0" fontId="125" fillId="0" borderId="51" xfId="573" applyFont="1" applyFill="1" applyBorder="1" applyAlignment="1">
      <alignment horizontal="center" vertical="top" wrapText="1"/>
    </xf>
    <xf numFmtId="2" fontId="125" fillId="0" borderId="51" xfId="573" applyNumberFormat="1" applyFont="1" applyFill="1" applyBorder="1" applyAlignment="1">
      <alignment horizontal="center" vertical="top" wrapText="1"/>
    </xf>
    <xf numFmtId="0" fontId="125" fillId="0" borderId="33" xfId="568" quotePrefix="1" applyFont="1" applyFill="1" applyBorder="1" applyAlignment="1">
      <alignment horizontal="left" vertical="top" wrapText="1"/>
    </xf>
    <xf numFmtId="0" fontId="125" fillId="0" borderId="51" xfId="568" quotePrefix="1" applyFont="1" applyFill="1" applyBorder="1" applyAlignment="1">
      <alignment horizontal="left" vertical="top" wrapText="1"/>
    </xf>
    <xf numFmtId="0" fontId="130" fillId="0" borderId="33" xfId="568" applyFont="1" applyFill="1" applyBorder="1" applyAlignment="1">
      <alignment horizontal="center" vertical="top" wrapText="1"/>
    </xf>
    <xf numFmtId="0" fontId="125" fillId="0" borderId="51" xfId="568" applyFont="1" applyFill="1" applyBorder="1" applyAlignment="1">
      <alignment horizontal="left" vertical="top" wrapText="1"/>
    </xf>
    <xf numFmtId="0" fontId="115" fillId="0" borderId="33" xfId="607" applyFont="1" applyFill="1" applyBorder="1" applyAlignment="1">
      <alignment horizontal="left" vertical="top" wrapText="1"/>
    </xf>
    <xf numFmtId="0" fontId="115" fillId="0" borderId="51" xfId="607" applyFont="1" applyFill="1" applyBorder="1" applyAlignment="1">
      <alignment horizontal="left" vertical="top" wrapText="1"/>
    </xf>
    <xf numFmtId="0" fontId="125" fillId="0" borderId="33" xfId="573" quotePrefix="1" applyFont="1" applyFill="1" applyBorder="1" applyAlignment="1">
      <alignment horizontal="left" vertical="top" wrapText="1"/>
    </xf>
    <xf numFmtId="0" fontId="125" fillId="0" borderId="51" xfId="573" quotePrefix="1" applyFont="1" applyFill="1" applyBorder="1" applyAlignment="1">
      <alignment horizontal="left" vertical="top" wrapText="1"/>
    </xf>
    <xf numFmtId="0" fontId="125" fillId="0" borderId="33" xfId="573" applyFont="1" applyFill="1" applyBorder="1" applyAlignment="1">
      <alignment horizontal="left" vertical="top" wrapText="1"/>
    </xf>
    <xf numFmtId="0" fontId="125" fillId="0" borderId="51" xfId="573" applyFont="1" applyFill="1" applyBorder="1" applyAlignment="1">
      <alignment horizontal="left" vertical="top" wrapText="1"/>
    </xf>
    <xf numFmtId="0" fontId="125" fillId="0" borderId="33" xfId="572" quotePrefix="1" applyFont="1" applyFill="1" applyBorder="1" applyAlignment="1">
      <alignment horizontal="left" vertical="top" wrapText="1"/>
    </xf>
    <xf numFmtId="0" fontId="125" fillId="0" borderId="51" xfId="572" quotePrefix="1" applyFont="1" applyFill="1" applyBorder="1" applyAlignment="1">
      <alignment horizontal="left" vertical="top" wrapText="1"/>
    </xf>
    <xf numFmtId="0" fontId="114" fillId="0" borderId="0" xfId="607" applyFont="1" applyFill="1" applyAlignment="1">
      <alignment vertical="center" wrapText="1"/>
    </xf>
    <xf numFmtId="0" fontId="115" fillId="0" borderId="0" xfId="607" applyFont="1" applyFill="1"/>
    <xf numFmtId="0" fontId="117" fillId="0" borderId="27" xfId="607" applyFont="1" applyFill="1" applyBorder="1" applyAlignment="1">
      <alignment horizontal="center" vertical="center" wrapText="1"/>
    </xf>
    <xf numFmtId="0" fontId="117" fillId="0" borderId="1" xfId="607" applyFont="1" applyFill="1" applyBorder="1" applyAlignment="1">
      <alignment vertical="center" wrapText="1"/>
    </xf>
    <xf numFmtId="0" fontId="125" fillId="0" borderId="33" xfId="574" quotePrefix="1" applyFont="1" applyFill="1" applyBorder="1" applyAlignment="1">
      <alignment horizontal="left" vertical="top" wrapText="1"/>
    </xf>
    <xf numFmtId="0" fontId="125" fillId="0" borderId="51" xfId="574" quotePrefix="1" applyFont="1" applyFill="1" applyBorder="1" applyAlignment="1">
      <alignment horizontal="left" vertical="top" wrapText="1"/>
    </xf>
    <xf numFmtId="0" fontId="125" fillId="0" borderId="33" xfId="574" quotePrefix="1" applyFont="1" applyBorder="1" applyAlignment="1">
      <alignment horizontal="left" vertical="top" wrapText="1"/>
    </xf>
    <xf numFmtId="0" fontId="125" fillId="0" borderId="51" xfId="574" quotePrefix="1" applyFont="1" applyBorder="1" applyAlignment="1">
      <alignment horizontal="left" vertical="top" wrapText="1"/>
    </xf>
    <xf numFmtId="0" fontId="117" fillId="0" borderId="27" xfId="607" applyFont="1" applyBorder="1" applyAlignment="1">
      <alignment horizontal="center" vertical="center" wrapText="1"/>
    </xf>
    <xf numFmtId="0" fontId="117" fillId="0" borderId="1" xfId="607" applyFont="1" applyBorder="1" applyAlignment="1">
      <alignment vertical="center" wrapText="1"/>
    </xf>
    <xf numFmtId="200" fontId="117" fillId="0" borderId="1" xfId="607" applyNumberFormat="1" applyFont="1" applyBorder="1" applyAlignment="1">
      <alignment horizontal="center" vertical="center" wrapText="1"/>
    </xf>
    <xf numFmtId="0" fontId="115" fillId="0" borderId="0" xfId="607" applyFont="1"/>
    <xf numFmtId="0" fontId="125" fillId="0" borderId="33" xfId="568" quotePrefix="1" applyFont="1" applyBorder="1" applyAlignment="1">
      <alignment horizontal="left" vertical="top" wrapText="1"/>
    </xf>
    <xf numFmtId="0" fontId="125" fillId="0" borderId="51" xfId="568" quotePrefix="1" applyFont="1" applyBorder="1" applyAlignment="1">
      <alignment horizontal="left" vertical="top" wrapText="1"/>
    </xf>
    <xf numFmtId="0" fontId="130" fillId="0" borderId="33" xfId="568" quotePrefix="1" applyFont="1" applyBorder="1" applyAlignment="1">
      <alignment horizontal="left" vertical="top" wrapText="1"/>
    </xf>
    <xf numFmtId="0" fontId="130" fillId="0" borderId="51" xfId="568" quotePrefix="1" applyFont="1" applyBorder="1" applyAlignment="1">
      <alignment horizontal="left" vertical="top" wrapText="1"/>
    </xf>
    <xf numFmtId="0" fontId="118" fillId="67" borderId="45" xfId="607" applyFont="1" applyFill="1" applyBorder="1" applyAlignment="1">
      <alignment horizontal="centerContinuous" vertical="center" wrapText="1"/>
    </xf>
    <xf numFmtId="0" fontId="118" fillId="67" borderId="49" xfId="607" applyFont="1" applyFill="1" applyBorder="1" applyAlignment="1">
      <alignment horizontal="centerContinuous" vertical="center" wrapText="1"/>
    </xf>
    <xf numFmtId="0" fontId="118" fillId="67" borderId="43" xfId="607" applyFont="1" applyFill="1" applyBorder="1" applyAlignment="1">
      <alignment horizontal="centerContinuous" vertical="center" wrapText="1"/>
    </xf>
    <xf numFmtId="0" fontId="119" fillId="67" borderId="2" xfId="607" applyFont="1" applyFill="1" applyBorder="1" applyAlignment="1">
      <alignment horizontal="center" vertical="center" wrapText="1"/>
    </xf>
    <xf numFmtId="0" fontId="119" fillId="0" borderId="47" xfId="354" applyFont="1" applyBorder="1" applyAlignment="1">
      <alignment wrapText="1"/>
    </xf>
    <xf numFmtId="0" fontId="119" fillId="0" borderId="54" xfId="354" applyFont="1" applyBorder="1" applyAlignment="1">
      <alignment wrapText="1"/>
    </xf>
    <xf numFmtId="0" fontId="119" fillId="67" borderId="39" xfId="607" applyFont="1" applyFill="1" applyBorder="1" applyAlignment="1">
      <alignment horizontal="center" vertical="center" wrapText="1"/>
    </xf>
    <xf numFmtId="0" fontId="130" fillId="3" borderId="33" xfId="568" quotePrefix="1" applyFont="1" applyFill="1" applyBorder="1" applyAlignment="1">
      <alignment horizontal="center" vertical="top" wrapText="1"/>
    </xf>
    <xf numFmtId="0" fontId="130" fillId="3" borderId="51" xfId="568" quotePrefix="1" applyFont="1" applyFill="1" applyBorder="1" applyAlignment="1">
      <alignment horizontal="center" vertical="top" wrapText="1"/>
    </xf>
    <xf numFmtId="168" fontId="130" fillId="3" borderId="31" xfId="569" applyNumberFormat="1" applyFont="1" applyFill="1" applyBorder="1" applyAlignment="1">
      <alignment horizontal="right" vertical="top" wrapText="1"/>
    </xf>
    <xf numFmtId="0" fontId="125" fillId="0" borderId="38" xfId="568" quotePrefix="1" applyFont="1" applyBorder="1" applyAlignment="1">
      <alignment horizontal="left" vertical="top" wrapText="1"/>
    </xf>
    <xf numFmtId="0" fontId="125" fillId="0" borderId="57" xfId="568" quotePrefix="1" applyFont="1" applyBorder="1" applyAlignment="1">
      <alignment horizontal="left" vertical="top" wrapText="1"/>
    </xf>
    <xf numFmtId="206" fontId="115" fillId="0" borderId="0" xfId="609" applyNumberFormat="1" applyFont="1" applyFill="1" applyBorder="1" applyAlignment="1">
      <alignment vertical="center" wrapText="1"/>
    </xf>
    <xf numFmtId="168" fontId="119" fillId="0" borderId="0" xfId="354" applyNumberFormat="1" applyFont="1" applyAlignment="1">
      <alignment wrapText="1"/>
    </xf>
    <xf numFmtId="4" fontId="119" fillId="0" borderId="0" xfId="354" applyNumberFormat="1" applyFont="1" applyAlignment="1">
      <alignment wrapText="1"/>
    </xf>
    <xf numFmtId="0" fontId="134" fillId="0" borderId="0" xfId="607" applyFont="1" applyBorder="1" applyAlignment="1">
      <alignment horizontal="left" vertical="center" wrapText="1"/>
    </xf>
    <xf numFmtId="202" fontId="134" fillId="0" borderId="0" xfId="607" applyNumberFormat="1" applyFont="1" applyBorder="1" applyAlignment="1">
      <alignment horizontal="left" vertical="center" wrapText="1"/>
    </xf>
    <xf numFmtId="0" fontId="115" fillId="0" borderId="0" xfId="607" applyFont="1" applyBorder="1" applyAlignment="1">
      <alignment horizontal="left" vertical="center" wrapText="1"/>
    </xf>
    <xf numFmtId="0" fontId="116" fillId="0" borderId="0" xfId="607" applyFont="1" applyFill="1"/>
    <xf numFmtId="206" fontId="107" fillId="0" borderId="0" xfId="609" applyNumberFormat="1" applyFont="1" applyFill="1" applyBorder="1" applyAlignment="1">
      <alignment horizontal="left" vertical="center" wrapText="1"/>
    </xf>
    <xf numFmtId="0" fontId="48" fillId="0" borderId="0" xfId="531" applyFont="1" applyAlignment="1" applyProtection="1">
      <alignment horizontal="left"/>
      <protection locked="0"/>
    </xf>
    <xf numFmtId="0" fontId="107" fillId="0" borderId="0" xfId="609" applyFont="1"/>
    <xf numFmtId="0" fontId="117" fillId="0" borderId="0" xfId="609" applyFont="1" applyAlignment="1">
      <alignment horizontal="left" vertical="center" wrapText="1"/>
    </xf>
    <xf numFmtId="205" fontId="129" fillId="0" borderId="50" xfId="396" applyNumberFormat="1" applyFont="1" applyBorder="1" applyAlignment="1">
      <alignment horizontal="left" vertical="center" wrapText="1"/>
    </xf>
    <xf numFmtId="168" fontId="125" fillId="0" borderId="1" xfId="561" applyNumberFormat="1" applyFont="1" applyBorder="1" applyAlignment="1">
      <alignment horizontal="center" vertical="center" wrapText="1"/>
    </xf>
    <xf numFmtId="200" fontId="125" fillId="0" borderId="32" xfId="561" applyNumberFormat="1" applyFont="1" applyBorder="1" applyAlignment="1">
      <alignment horizontal="center" vertical="center" wrapText="1"/>
    </xf>
    <xf numFmtId="168" fontId="125" fillId="0" borderId="53" xfId="561" applyNumberFormat="1" applyFont="1" applyBorder="1" applyAlignment="1">
      <alignment horizontal="right" vertical="center" wrapText="1"/>
    </xf>
    <xf numFmtId="168" fontId="125" fillId="0" borderId="1" xfId="561" applyNumberFormat="1" applyFont="1" applyBorder="1" applyAlignment="1">
      <alignment horizontal="right" vertical="center" wrapText="1"/>
    </xf>
    <xf numFmtId="201" fontId="125" fillId="0" borderId="23" xfId="569" applyNumberFormat="1" applyFont="1" applyFill="1" applyBorder="1" applyAlignment="1">
      <alignment horizontal="right" vertical="top" wrapText="1"/>
    </xf>
    <xf numFmtId="0" fontId="129" fillId="0" borderId="33" xfId="573" applyFont="1" applyFill="1" applyBorder="1" applyAlignment="1">
      <alignment horizontal="center" vertical="center" wrapText="1"/>
    </xf>
    <xf numFmtId="0" fontId="129" fillId="0" borderId="33" xfId="573" applyFont="1" applyFill="1" applyBorder="1" applyAlignment="1">
      <alignment horizontal="center" vertical="top" wrapText="1"/>
    </xf>
    <xf numFmtId="168" fontId="119" fillId="0" borderId="1" xfId="354" applyNumberFormat="1" applyFont="1" applyFill="1" applyBorder="1" applyAlignment="1">
      <alignment wrapText="1"/>
    </xf>
    <xf numFmtId="168" fontId="118" fillId="0" borderId="1" xfId="354" applyNumberFormat="1" applyFont="1" applyFill="1" applyBorder="1" applyAlignment="1">
      <alignment wrapText="1"/>
    </xf>
    <xf numFmtId="168" fontId="116" fillId="0" borderId="1" xfId="607" applyNumberFormat="1" applyFont="1" applyFill="1" applyBorder="1" applyAlignment="1">
      <alignment horizontal="center" vertical="center" wrapText="1"/>
    </xf>
    <xf numFmtId="0" fontId="114" fillId="0" borderId="1" xfId="607" applyFont="1" applyFill="1" applyBorder="1"/>
    <xf numFmtId="200" fontId="119" fillId="0" borderId="1" xfId="354" applyNumberFormat="1" applyFont="1" applyFill="1" applyBorder="1" applyAlignment="1">
      <alignment wrapText="1"/>
    </xf>
    <xf numFmtId="168" fontId="125" fillId="0" borderId="26" xfId="569" applyNumberFormat="1" applyFont="1" applyBorder="1" applyAlignment="1">
      <alignment horizontal="right" vertical="top" wrapText="1"/>
    </xf>
    <xf numFmtId="168" fontId="125" fillId="0" borderId="36" xfId="569" applyNumberFormat="1" applyFont="1" applyBorder="1" applyAlignment="1">
      <alignment horizontal="right" vertical="top" wrapText="1"/>
    </xf>
    <xf numFmtId="168" fontId="116" fillId="0" borderId="2" xfId="607" applyNumberFormat="1" applyFont="1" applyBorder="1" applyAlignment="1">
      <alignment horizontal="center" vertical="center" wrapText="1"/>
    </xf>
    <xf numFmtId="0" fontId="125" fillId="0" borderId="1" xfId="573" applyFont="1" applyFill="1" applyBorder="1" applyAlignment="1">
      <alignment horizontal="left" vertical="center" wrapText="1"/>
    </xf>
    <xf numFmtId="203" fontId="117" fillId="0" borderId="1" xfId="607" applyNumberFormat="1" applyFont="1" applyFill="1" applyBorder="1" applyAlignment="1">
      <alignment horizontal="center" vertical="center" wrapText="1"/>
    </xf>
    <xf numFmtId="203" fontId="115" fillId="0" borderId="1" xfId="607" applyNumberFormat="1" applyFont="1" applyFill="1" applyBorder="1" applyAlignment="1">
      <alignment horizontal="center"/>
    </xf>
    <xf numFmtId="203" fontId="116" fillId="0" borderId="1" xfId="607" applyNumberFormat="1" applyFont="1" applyFill="1" applyBorder="1" applyAlignment="1">
      <alignment horizontal="center" vertical="center" wrapText="1"/>
    </xf>
    <xf numFmtId="203" fontId="115" fillId="0" borderId="1" xfId="607" applyNumberFormat="1" applyFont="1" applyBorder="1" applyAlignment="1">
      <alignment horizontal="center"/>
    </xf>
    <xf numFmtId="4" fontId="130" fillId="3" borderId="32" xfId="569" applyNumberFormat="1" applyFont="1" applyFill="1" applyBorder="1" applyAlignment="1">
      <alignment horizontal="right" vertical="top" wrapText="1"/>
    </xf>
    <xf numFmtId="4" fontId="125" fillId="0" borderId="31" xfId="569" applyNumberFormat="1" applyFont="1" applyFill="1" applyBorder="1" applyAlignment="1">
      <alignment horizontal="right" vertical="top" wrapText="1"/>
    </xf>
    <xf numFmtId="4" fontId="130" fillId="3" borderId="31" xfId="569" applyNumberFormat="1" applyFont="1" applyFill="1" applyBorder="1" applyAlignment="1">
      <alignment horizontal="right" vertical="top" wrapText="1"/>
    </xf>
    <xf numFmtId="4" fontId="130" fillId="3" borderId="1" xfId="569" applyNumberFormat="1" applyFont="1" applyFill="1" applyBorder="1" applyAlignment="1">
      <alignment horizontal="right" vertical="top" wrapText="1"/>
    </xf>
    <xf numFmtId="168" fontId="125" fillId="0" borderId="26" xfId="569" applyNumberFormat="1" applyFont="1" applyFill="1" applyBorder="1" applyAlignment="1">
      <alignment horizontal="right" vertical="top" wrapText="1"/>
    </xf>
    <xf numFmtId="203" fontId="119" fillId="0" borderId="0" xfId="354" applyNumberFormat="1" applyFont="1" applyAlignment="1">
      <alignment wrapText="1"/>
    </xf>
    <xf numFmtId="0" fontId="138" fillId="0" borderId="0" xfId="625" applyFont="1" applyAlignment="1"/>
    <xf numFmtId="0" fontId="108" fillId="0" borderId="0" xfId="625" applyFont="1"/>
    <xf numFmtId="0" fontId="1" fillId="0" borderId="0" xfId="625"/>
    <xf numFmtId="0" fontId="1" fillId="0" borderId="0" xfId="625" applyAlignment="1">
      <alignment horizontal="right" vertical="center" wrapText="1"/>
    </xf>
    <xf numFmtId="0" fontId="1" fillId="0" borderId="0" xfId="625" applyAlignment="1">
      <alignment horizontal="right" vertical="center"/>
    </xf>
    <xf numFmtId="0" fontId="139" fillId="0" borderId="1" xfId="625" applyFont="1" applyBorder="1" applyAlignment="1">
      <alignment horizontal="center" vertical="center" wrapText="1"/>
    </xf>
    <xf numFmtId="0" fontId="141" fillId="0" borderId="1" xfId="625" applyFont="1" applyBorder="1" applyAlignment="1">
      <alignment horizontal="center" vertical="center" wrapText="1"/>
    </xf>
    <xf numFmtId="0" fontId="141" fillId="0" borderId="1" xfId="625" applyFont="1" applyBorder="1" applyAlignment="1">
      <alignment horizontal="left" vertical="center" wrapText="1"/>
    </xf>
    <xf numFmtId="207" fontId="141" fillId="0" borderId="1" xfId="625" applyNumberFormat="1" applyFont="1" applyBorder="1" applyAlignment="1">
      <alignment horizontal="center" vertical="center" wrapText="1"/>
    </xf>
    <xf numFmtId="208" fontId="141" fillId="0" borderId="1" xfId="625" applyNumberFormat="1" applyFont="1" applyBorder="1" applyAlignment="1">
      <alignment horizontal="center" vertical="center" wrapText="1"/>
    </xf>
    <xf numFmtId="208" fontId="141" fillId="0" borderId="1" xfId="355" applyNumberFormat="1" applyFont="1" applyBorder="1" applyAlignment="1">
      <alignment horizontal="center" vertical="center" wrapText="1"/>
    </xf>
    <xf numFmtId="0" fontId="142" fillId="0" borderId="0" xfId="625" applyFont="1"/>
    <xf numFmtId="0" fontId="113" fillId="0" borderId="1" xfId="625" applyFont="1" applyBorder="1" applyAlignment="1">
      <alignment horizontal="center" vertical="center"/>
    </xf>
    <xf numFmtId="164" fontId="113" fillId="0" borderId="1" xfId="625" applyNumberFormat="1" applyFont="1" applyBorder="1" applyAlignment="1" applyProtection="1">
      <alignment horizontal="center" vertical="center" wrapText="1"/>
      <protection hidden="1"/>
    </xf>
    <xf numFmtId="207" fontId="113" fillId="0" borderId="1" xfId="625" applyNumberFormat="1" applyFont="1" applyBorder="1" applyAlignment="1">
      <alignment horizontal="center" vertical="center"/>
    </xf>
    <xf numFmtId="0" fontId="113" fillId="0" borderId="0" xfId="625" applyFont="1"/>
    <xf numFmtId="0" fontId="1" fillId="0" borderId="0" xfId="625" applyFont="1" applyAlignment="1">
      <alignment horizontal="right" vertical="center"/>
    </xf>
    <xf numFmtId="14" fontId="1" fillId="0" borderId="0" xfId="625" applyNumberFormat="1"/>
    <xf numFmtId="209" fontId="113" fillId="0" borderId="1" xfId="625" applyNumberFormat="1" applyFont="1" applyBorder="1" applyAlignment="1">
      <alignment horizontal="center" vertical="center"/>
    </xf>
    <xf numFmtId="0" fontId="112" fillId="0" borderId="0" xfId="579" quotePrefix="1" applyBorder="1" applyAlignment="1">
      <alignment horizontal="left" vertical="top" wrapText="1"/>
    </xf>
    <xf numFmtId="0" fontId="112" fillId="0" borderId="0" xfId="579" applyBorder="1" applyAlignment="1">
      <alignment horizontal="left" vertical="top" wrapText="1"/>
    </xf>
    <xf numFmtId="0" fontId="112" fillId="0" borderId="0" xfId="567" quotePrefix="1" applyBorder="1" applyAlignment="1">
      <alignment horizontal="left" vertical="top" wrapText="1"/>
    </xf>
    <xf numFmtId="0" fontId="112" fillId="0" borderId="0" xfId="567" applyBorder="1" applyAlignment="1">
      <alignment horizontal="left" vertical="top" wrapText="1"/>
    </xf>
    <xf numFmtId="0" fontId="115" fillId="0" borderId="0" xfId="608" applyFont="1" applyAlignment="1">
      <alignment horizontal="right" vertical="center"/>
    </xf>
    <xf numFmtId="0" fontId="123" fillId="0" borderId="0" xfId="579" quotePrefix="1" applyFont="1" applyBorder="1" applyAlignment="1">
      <alignment horizontal="left" vertical="top" wrapText="1"/>
    </xf>
    <xf numFmtId="0" fontId="123" fillId="0" borderId="0" xfId="579" applyFont="1" applyBorder="1" applyAlignment="1">
      <alignment horizontal="left" vertical="top" wrapText="1"/>
    </xf>
    <xf numFmtId="0" fontId="123" fillId="0" borderId="0" xfId="551" quotePrefix="1" applyFont="1" applyBorder="1" applyAlignment="1">
      <alignment horizontal="left" vertical="top" wrapText="1"/>
    </xf>
    <xf numFmtId="0" fontId="123" fillId="0" borderId="0" xfId="551" applyFont="1" applyBorder="1" applyAlignment="1">
      <alignment horizontal="left" vertical="top" wrapText="1"/>
    </xf>
    <xf numFmtId="0" fontId="114" fillId="0" borderId="0" xfId="607" applyFont="1" applyAlignment="1">
      <alignment horizontal="right"/>
    </xf>
    <xf numFmtId="0" fontId="4" fillId="0" borderId="0" xfId="607" applyAlignment="1">
      <alignment horizontal="right"/>
    </xf>
    <xf numFmtId="0" fontId="133" fillId="0" borderId="0" xfId="536" applyFont="1" applyBorder="1" applyAlignment="1">
      <alignment horizontal="center" vertical="center" wrapText="1"/>
    </xf>
    <xf numFmtId="0" fontId="133" fillId="0" borderId="0" xfId="536" quotePrefix="1" applyFont="1" applyBorder="1" applyAlignment="1">
      <alignment horizontal="center" vertical="center" wrapText="1"/>
    </xf>
    <xf numFmtId="0" fontId="115" fillId="0" borderId="0" xfId="607" applyFont="1" applyAlignment="1">
      <alignment horizontal="right" wrapText="1"/>
    </xf>
    <xf numFmtId="0" fontId="112" fillId="0" borderId="0" xfId="543" quotePrefix="1" applyBorder="1" applyAlignment="1">
      <alignment horizontal="left" vertical="top" wrapText="1"/>
    </xf>
    <xf numFmtId="0" fontId="112" fillId="0" borderId="0" xfId="543" applyBorder="1" applyAlignment="1">
      <alignment horizontal="left" vertical="top" wrapText="1"/>
    </xf>
    <xf numFmtId="0" fontId="119" fillId="0" borderId="0" xfId="354" applyFont="1" applyFill="1" applyAlignment="1">
      <alignment horizontal="left" wrapText="1"/>
    </xf>
    <xf numFmtId="0" fontId="118" fillId="3" borderId="24" xfId="607" applyFont="1" applyFill="1" applyBorder="1" applyAlignment="1">
      <alignment horizontal="center" vertical="center" wrapText="1"/>
    </xf>
    <xf numFmtId="0" fontId="118" fillId="3" borderId="44" xfId="607" applyFont="1" applyFill="1" applyBorder="1" applyAlignment="1">
      <alignment horizontal="center" vertical="center" wrapText="1"/>
    </xf>
    <xf numFmtId="0" fontId="118" fillId="3" borderId="48" xfId="607" applyFont="1" applyFill="1" applyBorder="1" applyAlignment="1">
      <alignment horizontal="center" vertical="center" wrapText="1"/>
    </xf>
    <xf numFmtId="0" fontId="128" fillId="3" borderId="24" xfId="607" applyFont="1" applyFill="1" applyBorder="1" applyAlignment="1" applyProtection="1">
      <alignment horizontal="center" vertical="center" wrapText="1"/>
      <protection hidden="1"/>
    </xf>
    <xf numFmtId="0" fontId="128" fillId="3" borderId="44" xfId="607" applyFont="1" applyFill="1" applyBorder="1" applyAlignment="1" applyProtection="1">
      <alignment horizontal="center" vertical="center" wrapText="1"/>
      <protection hidden="1"/>
    </xf>
    <xf numFmtId="0" fontId="128" fillId="3" borderId="48" xfId="607" applyFont="1" applyFill="1" applyBorder="1" applyAlignment="1" applyProtection="1">
      <alignment horizontal="center" vertical="center" wrapText="1"/>
      <protection hidden="1"/>
    </xf>
    <xf numFmtId="0" fontId="130" fillId="0" borderId="1" xfId="562" applyFont="1" applyBorder="1" applyAlignment="1">
      <alignment horizontal="left" vertical="top" wrapText="1"/>
    </xf>
    <xf numFmtId="0" fontId="115" fillId="0" borderId="1" xfId="607" applyFont="1" applyBorder="1" applyAlignment="1">
      <alignment horizontal="left" vertical="top" wrapText="1"/>
    </xf>
    <xf numFmtId="0" fontId="115" fillId="0" borderId="26" xfId="607" applyFont="1" applyBorder="1" applyAlignment="1">
      <alignment horizontal="left" vertical="top" wrapText="1"/>
    </xf>
    <xf numFmtId="0" fontId="130" fillId="0" borderId="1" xfId="562" quotePrefix="1" applyFont="1" applyBorder="1" applyAlignment="1">
      <alignment horizontal="left" vertical="top" wrapText="1"/>
    </xf>
    <xf numFmtId="0" fontId="114" fillId="0" borderId="0" xfId="607" applyFont="1" applyFill="1" applyAlignment="1">
      <alignment horizontal="center" vertical="center" wrapText="1"/>
    </xf>
    <xf numFmtId="0" fontId="130" fillId="0" borderId="1" xfId="562" quotePrefix="1" applyFont="1" applyFill="1" applyBorder="1" applyAlignment="1">
      <alignment horizontal="left" vertical="top" wrapText="1"/>
    </xf>
    <xf numFmtId="0" fontId="115" fillId="0" borderId="1" xfId="607" applyFont="1" applyFill="1" applyBorder="1" applyAlignment="1">
      <alignment horizontal="left" vertical="top" wrapText="1"/>
    </xf>
    <xf numFmtId="0" fontId="115" fillId="0" borderId="26" xfId="607" applyFont="1" applyFill="1" applyBorder="1" applyAlignment="1">
      <alignment horizontal="left" vertical="top" wrapText="1"/>
    </xf>
    <xf numFmtId="0" fontId="127" fillId="0" borderId="1" xfId="553" quotePrefix="1" applyFont="1" applyBorder="1" applyAlignment="1">
      <alignment horizontal="center" vertical="center" wrapText="1"/>
    </xf>
    <xf numFmtId="0" fontId="127" fillId="0" borderId="1" xfId="553" applyFont="1" applyBorder="1" applyAlignment="1">
      <alignment horizontal="center" vertical="center" wrapText="1"/>
    </xf>
    <xf numFmtId="0" fontId="127" fillId="0" borderId="1" xfId="554" quotePrefix="1" applyFont="1" applyBorder="1" applyAlignment="1">
      <alignment horizontal="center" vertical="center" wrapText="1"/>
    </xf>
    <xf numFmtId="0" fontId="127" fillId="0" borderId="1" xfId="554" applyFont="1" applyBorder="1" applyAlignment="1">
      <alignment horizontal="center" vertical="center" wrapText="1"/>
    </xf>
    <xf numFmtId="0" fontId="127" fillId="0" borderId="26" xfId="552" quotePrefix="1" applyFont="1" applyBorder="1" applyAlignment="1">
      <alignment horizontal="center" vertical="center" wrapText="1"/>
    </xf>
    <xf numFmtId="0" fontId="127" fillId="0" borderId="26" xfId="552" applyFont="1" applyBorder="1" applyAlignment="1">
      <alignment horizontal="center" vertical="center" wrapText="1"/>
    </xf>
    <xf numFmtId="0" fontId="116" fillId="3" borderId="56" xfId="607" applyFont="1" applyFill="1" applyBorder="1" applyAlignment="1">
      <alignment horizontal="center" vertical="center" wrapText="1"/>
    </xf>
    <xf numFmtId="0" fontId="116" fillId="3" borderId="40" xfId="607" applyFont="1" applyFill="1" applyBorder="1" applyAlignment="1">
      <alignment horizontal="center" vertical="center" wrapText="1"/>
    </xf>
    <xf numFmtId="0" fontId="128" fillId="3" borderId="24" xfId="607" applyFont="1" applyFill="1" applyBorder="1" applyAlignment="1">
      <alignment horizontal="center" vertical="center" wrapText="1"/>
    </xf>
    <xf numFmtId="0" fontId="128" fillId="3" borderId="44" xfId="607" applyFont="1" applyFill="1" applyBorder="1" applyAlignment="1">
      <alignment horizontal="center" vertical="center" wrapText="1"/>
    </xf>
    <xf numFmtId="0" fontId="128" fillId="3" borderId="48" xfId="607" applyFont="1" applyFill="1" applyBorder="1" applyAlignment="1">
      <alignment horizontal="center" vertical="center" wrapText="1"/>
    </xf>
    <xf numFmtId="0" fontId="124" fillId="0" borderId="1" xfId="540" applyFont="1" applyBorder="1" applyAlignment="1">
      <alignment horizontal="center" vertical="center" wrapText="1"/>
    </xf>
    <xf numFmtId="206" fontId="115" fillId="0" borderId="0" xfId="609" applyNumberFormat="1" applyFont="1" applyFill="1" applyBorder="1" applyAlignment="1">
      <alignment vertical="center" wrapText="1"/>
    </xf>
    <xf numFmtId="14" fontId="48" fillId="0" borderId="0" xfId="531" applyNumberFormat="1" applyFont="1" applyAlignment="1" applyProtection="1">
      <alignment horizontal="center" vertical="center"/>
      <protection locked="0"/>
    </xf>
    <xf numFmtId="0" fontId="48" fillId="0" borderId="0" xfId="531" applyFont="1" applyAlignment="1" applyProtection="1">
      <alignment horizontal="center" vertical="center"/>
      <protection locked="0"/>
    </xf>
    <xf numFmtId="4" fontId="119" fillId="66" borderId="26" xfId="541" quotePrefix="1" applyNumberFormat="1" applyFont="1" applyFill="1" applyBorder="1" applyAlignment="1">
      <alignment horizontal="center" vertical="center" wrapText="1"/>
    </xf>
    <xf numFmtId="4" fontId="119" fillId="66" borderId="10" xfId="541" quotePrefix="1" applyNumberFormat="1" applyFont="1" applyFill="1" applyBorder="1" applyAlignment="1">
      <alignment horizontal="center" vertical="center" wrapText="1"/>
    </xf>
    <xf numFmtId="0" fontId="119" fillId="4" borderId="42" xfId="607" applyFont="1" applyFill="1" applyBorder="1" applyAlignment="1" applyProtection="1">
      <alignment horizontal="center" vertical="center" wrapText="1"/>
    </xf>
    <xf numFmtId="0" fontId="119" fillId="4" borderId="4" xfId="607" applyFont="1" applyFill="1" applyBorder="1" applyAlignment="1" applyProtection="1">
      <alignment horizontal="center" vertical="center" wrapText="1"/>
    </xf>
    <xf numFmtId="0" fontId="119" fillId="4" borderId="39" xfId="607" applyFont="1" applyFill="1" applyBorder="1" applyAlignment="1" applyProtection="1">
      <alignment horizontal="center" vertical="center" wrapText="1"/>
    </xf>
    <xf numFmtId="0" fontId="132" fillId="0" borderId="0" xfId="540" quotePrefix="1" applyFont="1" applyAlignment="1">
      <alignment horizontal="left" vertical="top" wrapText="1"/>
    </xf>
    <xf numFmtId="0" fontId="132" fillId="0" borderId="0" xfId="540" applyFont="1" applyAlignment="1">
      <alignment horizontal="left" vertical="top" wrapText="1"/>
    </xf>
    <xf numFmtId="0" fontId="132" fillId="0" borderId="0" xfId="577" quotePrefix="1" applyFont="1" applyAlignment="1">
      <alignment horizontal="left" vertical="top" wrapText="1"/>
    </xf>
    <xf numFmtId="0" fontId="132" fillId="0" borderId="0" xfId="577" applyFont="1" applyAlignment="1">
      <alignment horizontal="left" vertical="top" wrapText="1"/>
    </xf>
    <xf numFmtId="0" fontId="132" fillId="0" borderId="0" xfId="541" quotePrefix="1" applyFont="1" applyAlignment="1">
      <alignment horizontal="left" vertical="top" wrapText="1"/>
    </xf>
    <xf numFmtId="0" fontId="132" fillId="0" borderId="0" xfId="541" applyFont="1" applyAlignment="1">
      <alignment horizontal="left" vertical="top" wrapText="1"/>
    </xf>
    <xf numFmtId="0" fontId="114" fillId="0" borderId="0" xfId="607" applyFont="1" applyAlignment="1">
      <alignment horizontal="left"/>
    </xf>
    <xf numFmtId="0" fontId="116" fillId="0" borderId="1" xfId="607" applyFont="1" applyBorder="1" applyAlignment="1">
      <alignment horizontal="center" vertical="center" wrapText="1"/>
    </xf>
    <xf numFmtId="0" fontId="116" fillId="0" borderId="26" xfId="607" applyFont="1" applyBorder="1" applyAlignment="1">
      <alignment horizontal="center" vertical="center" wrapText="1"/>
    </xf>
    <xf numFmtId="0" fontId="119" fillId="4" borderId="41" xfId="607" applyFont="1" applyFill="1" applyBorder="1" applyAlignment="1" applyProtection="1">
      <alignment horizontal="center" vertical="center" wrapText="1"/>
    </xf>
    <xf numFmtId="0" fontId="119" fillId="4" borderId="23" xfId="607" applyFont="1" applyFill="1" applyBorder="1" applyAlignment="1" applyProtection="1">
      <alignment horizontal="center" vertical="center" wrapText="1"/>
    </xf>
    <xf numFmtId="0" fontId="119" fillId="4" borderId="52" xfId="607" applyFont="1" applyFill="1" applyBorder="1" applyAlignment="1" applyProtection="1">
      <alignment horizontal="center" vertical="center" wrapText="1"/>
    </xf>
    <xf numFmtId="0" fontId="115" fillId="0" borderId="0" xfId="607" applyFont="1" applyAlignment="1">
      <alignment horizontal="right"/>
    </xf>
    <xf numFmtId="0" fontId="107" fillId="0" borderId="0" xfId="531" applyFont="1" applyAlignment="1" applyProtection="1">
      <alignment horizontal="left" wrapText="1"/>
      <protection locked="0"/>
    </xf>
    <xf numFmtId="0" fontId="107" fillId="0" borderId="0" xfId="354" applyFont="1" applyAlignment="1">
      <alignment horizontal="left" wrapText="1"/>
    </xf>
    <xf numFmtId="0" fontId="139" fillId="0" borderId="2" xfId="625" applyFont="1" applyBorder="1" applyAlignment="1">
      <alignment horizontal="center" vertical="center" wrapText="1"/>
    </xf>
    <xf numFmtId="0" fontId="139" fillId="0" borderId="3" xfId="625" applyFont="1" applyBorder="1" applyAlignment="1">
      <alignment horizontal="center" vertical="center" wrapText="1"/>
    </xf>
    <xf numFmtId="0" fontId="140" fillId="0" borderId="2" xfId="625" applyFont="1" applyBorder="1" applyAlignment="1">
      <alignment horizontal="center" vertical="center" wrapText="1"/>
    </xf>
    <xf numFmtId="0" fontId="140" fillId="0" borderId="3" xfId="625" applyFont="1" applyBorder="1" applyAlignment="1">
      <alignment horizontal="center" vertical="center" wrapText="1"/>
    </xf>
    <xf numFmtId="0" fontId="0" fillId="0" borderId="0" xfId="625" applyFont="1" applyAlignment="1">
      <alignment horizontal="left" vertical="center"/>
    </xf>
    <xf numFmtId="0" fontId="1" fillId="0" borderId="0" xfId="625" applyAlignment="1">
      <alignment horizontal="left" vertical="center"/>
    </xf>
    <xf numFmtId="0" fontId="139" fillId="0" borderId="28" xfId="625" applyFont="1" applyBorder="1" applyAlignment="1">
      <alignment horizontal="center" vertical="center" wrapText="1"/>
    </xf>
    <xf numFmtId="0" fontId="139" fillId="0" borderId="29" xfId="625" applyFont="1" applyBorder="1" applyAlignment="1">
      <alignment horizontal="center" vertical="center" wrapText="1"/>
    </xf>
    <xf numFmtId="0" fontId="139" fillId="0" borderId="30" xfId="625" applyFont="1" applyBorder="1" applyAlignment="1">
      <alignment horizontal="center" vertical="center" wrapText="1"/>
    </xf>
  </cellXfs>
  <cellStyles count="626">
    <cellStyle name="%" xfId="1"/>
    <cellStyle name="%_Inputs" xfId="2"/>
    <cellStyle name="%_Inputs (const)" xfId="3"/>
    <cellStyle name="%_Inputs Co" xfId="4"/>
    <cellStyle name="_1. Приложение_1.11_корр'" xfId="5"/>
    <cellStyle name="_2005_БЮДЖЕТ В4 ==11.11.==  КР Дороги, Мосты" xfId="6"/>
    <cellStyle name="_2006_06_28_MGRES_inventories_request" xfId="7"/>
    <cellStyle name="_forma_rascheta_effectivnosti_proekta (00174077$$$)" xfId="8"/>
    <cellStyle name="_Model_RAB Мой" xfId="9"/>
    <cellStyle name="_Model_RAB_MRSK_svod" xfId="10"/>
    <cellStyle name="_TSET.NET.2010.варианты расчета_min_max_ГК_03.09.09 RAB" xfId="11"/>
    <cellStyle name="_Анализ КТП_регионы" xfId="12"/>
    <cellStyle name="_Вводы 2008-2012 Колэнерго" xfId="13"/>
    <cellStyle name="_ВО ОП ТЭС-ОТ- 2007" xfId="14"/>
    <cellStyle name="_ВФ ОАО ТЭС-ОТ- 2009" xfId="15"/>
    <cellStyle name="_выручка по присоединениям2" xfId="16"/>
    <cellStyle name="_ГКПЗ 2007-2008 (полный пакет) от 21.09.2007" xfId="500"/>
    <cellStyle name="_ГКПЗ 4 квартала 2008 года Исполнительный аппарат" xfId="501"/>
    <cellStyle name="_ГКПЗ на 2007 год" xfId="502"/>
    <cellStyle name="_Договор аренды ЯЭ с разбивкой" xfId="17"/>
    <cellStyle name="_Запрос-Сети-дох-22-12" xfId="18"/>
    <cellStyle name="_Затратный СШГЭС  14 11 2004" xfId="19"/>
    <cellStyle name="_инвест" xfId="20"/>
    <cellStyle name="_Индексация исторических затрат" xfId="21"/>
    <cellStyle name="_ИП 17032006" xfId="22"/>
    <cellStyle name="_ИП СО 2006-2010 отпр 22 01 07" xfId="23"/>
    <cellStyle name="_ИПР Холдинга (от Шаркевич) (00137FFF$$$)" xfId="24"/>
    <cellStyle name="_источники инв программы_Комиэнерго" xfId="25"/>
    <cellStyle name="_Исходные данные для модели" xfId="26"/>
    <cellStyle name="_Книга1" xfId="27"/>
    <cellStyle name="_Книга1_Копия АРМ_БП_РСК_V10 0_20100213" xfId="28"/>
    <cellStyle name="_Копия Прил 2(Показатели ИП)" xfId="29"/>
    <cellStyle name="_Лист Microsoft Excel" xfId="30"/>
    <cellStyle name="_мин_макс_24.09.2009_ГК" xfId="31"/>
    <cellStyle name="_МОДЕЛЬ_1 (2)" xfId="32"/>
    <cellStyle name="_МОДЕЛЬ_1 (2) Псков max затраты ПЭ сценарные Холдинга ( конечн.19,8)" xfId="33"/>
    <cellStyle name="_НВВ 2009 постатейно свод по филиалам_09_02_09" xfId="34"/>
    <cellStyle name="_НВВ 2009 постатейно свод по филиалам_для Валентина" xfId="35"/>
    <cellStyle name="_Нерегламент 2008" xfId="503"/>
    <cellStyle name="_Омск" xfId="36"/>
    <cellStyle name="_ОТ ИД 2009" xfId="37"/>
    <cellStyle name="_Перегруппировка_нов формат" xfId="38"/>
    <cellStyle name="_Плановая протяженность Января" xfId="39"/>
    <cellStyle name="_пр 5 тариф RAB" xfId="40"/>
    <cellStyle name="_пр 6 финпроекция" xfId="41"/>
    <cellStyle name="_Предожение _ДБП_2009 г ( согласованные БП)  (2)" xfId="42"/>
    <cellStyle name="_Прил1-1 (МГИ) (Дубинину) 22 01 07" xfId="43"/>
    <cellStyle name="_ПРИЛОЖЕНИЕ  _24 2009- 2013 (09.02.2009) (0016F046033)" xfId="44"/>
    <cellStyle name="_Приложение №5а_перегруппировка МРСК СЗ" xfId="45"/>
    <cellStyle name="_Приложение МТС-3-КС" xfId="46"/>
    <cellStyle name="_Приложение-МТС--2-1" xfId="47"/>
    <cellStyle name="_Программа СО 7-09 для СД от 29 марта" xfId="48"/>
    <cellStyle name="_Проект ГКПЗ 2010" xfId="504"/>
    <cellStyle name="_Проект ГКПЗ на 2008 год" xfId="505"/>
    <cellStyle name="_Проект корректировки ГКПЗ 2007 на второе полугодие от 1 сентября" xfId="506"/>
    <cellStyle name="_Производств-е показатели ЮНГ на 2005 на 49700 для согласования" xfId="49"/>
    <cellStyle name="_Расчет RAB_22072008" xfId="50"/>
    <cellStyle name="_Расчет RAB_Лен и МОЭСК_с 2010 года_14.04.2009_со сглаж_version 3.0_без ФСК" xfId="51"/>
    <cellStyle name="_Расчет ВВ подстанций" xfId="52"/>
    <cellStyle name="_Расчет ВЛ таб.формата 12 рыба" xfId="53"/>
    <cellStyle name="_Расчет кредита_RAB 2010-2014  max конечн.20,77" xfId="54"/>
    <cellStyle name="_Расшифровка по приоритетам_МРСК 2" xfId="55"/>
    <cellStyle name="_Свод по ИПР (2)" xfId="56"/>
    <cellStyle name="_сводная таблица (2)" xfId="57"/>
    <cellStyle name="_Сергееву_тех х-ки_18.11" xfId="58"/>
    <cellStyle name="_Скорректированная ГКПЗ ОАО АЭККомиэнерго на 2007 год утверждённая решением Совета директоров от 17.05.2007 №16(230)" xfId="507"/>
    <cellStyle name="_СО 2006-2010  Прил1-1 (Дубинину)" xfId="59"/>
    <cellStyle name="_Табл П2-5 (вар18-10-2006)" xfId="60"/>
    <cellStyle name="_таблицы для расчетов28-04-08_2006-2009_прибыль корр_по ИА" xfId="61"/>
    <cellStyle name="_таблицы для расчетов28-04-08_2006-2009с ИА" xfId="62"/>
    <cellStyle name="_УЕ  свод Псковэнерго" xfId="63"/>
    <cellStyle name="_Узлы учета_10.08" xfId="64"/>
    <cellStyle name="_Условные единицы ПСКОВЭНЕРГО (RAB)" xfId="65"/>
    <cellStyle name="_Форма 6  РТК.xls(отчет по Адр пр. ЛО)" xfId="66"/>
    <cellStyle name="_Форма исх." xfId="67"/>
    <cellStyle name="_Форма Приложения 16" xfId="68"/>
    <cellStyle name="_Формат разбивки по МРСК_РСК" xfId="69"/>
    <cellStyle name="_Формат укрупненного расчета стоимости строительства (реконструкции) объекта ПЭС" xfId="70"/>
    <cellStyle name="_Формат_для Согласования" xfId="71"/>
    <cellStyle name="_Формы 6,7,КС-ввод" xfId="72"/>
    <cellStyle name="_экон.форм-т ВО 1 с разбивкой" xfId="73"/>
    <cellStyle name="”€ќђќ‘ћ‚›‰" xfId="75"/>
    <cellStyle name="”€љ‘€ђћ‚ђќќ›‰" xfId="76"/>
    <cellStyle name="”ќђќ‘ћ‚›‰" xfId="77"/>
    <cellStyle name="”љ‘ђћ‚ђќќ›‰" xfId="78"/>
    <cellStyle name="„…ќ…†ќ›‰" xfId="79"/>
    <cellStyle name="€’ћѓћ‚›‰" xfId="82"/>
    <cellStyle name="‡ђѓћ‹ћ‚ћљ1" xfId="80"/>
    <cellStyle name="‡ђѓћ‹ћ‚ћљ2" xfId="81"/>
    <cellStyle name="’ћѓћ‚›‰" xfId="74"/>
    <cellStyle name="1Normal" xfId="83"/>
    <cellStyle name="20% - Accent1" xfId="84"/>
    <cellStyle name="20% - Accent2" xfId="85"/>
    <cellStyle name="20% - Accent3" xfId="86"/>
    <cellStyle name="20% - Accent4" xfId="87"/>
    <cellStyle name="20% - Accent5" xfId="88"/>
    <cellStyle name="20% - Accent6" xfId="89"/>
    <cellStyle name="20% - Акцент1 2" xfId="90"/>
    <cellStyle name="20% - Акцент1 2 2" xfId="91"/>
    <cellStyle name="20% - Акцент2 2" xfId="92"/>
    <cellStyle name="20% - Акцент2 2 2" xfId="93"/>
    <cellStyle name="20% - Акцент3 2" xfId="94"/>
    <cellStyle name="20% - Акцент3 2 2" xfId="95"/>
    <cellStyle name="20% - Акцент4 2" xfId="96"/>
    <cellStyle name="20% - Акцент4 2 2" xfId="97"/>
    <cellStyle name="20% - Акцент5 2" xfId="98"/>
    <cellStyle name="20% - Акцент5 2 2" xfId="99"/>
    <cellStyle name="20% - Акцент6 2" xfId="100"/>
    <cellStyle name="20% - Акцент6 2 2" xfId="101"/>
    <cellStyle name="40% - Accent1" xfId="102"/>
    <cellStyle name="40% - Accent2" xfId="103"/>
    <cellStyle name="40% - Accent3" xfId="104"/>
    <cellStyle name="40% - Accent4" xfId="105"/>
    <cellStyle name="40% - Accent5" xfId="106"/>
    <cellStyle name="40% - Accent6" xfId="107"/>
    <cellStyle name="40% - Акцент1 2" xfId="108"/>
    <cellStyle name="40% - Акцент1 2 2" xfId="109"/>
    <cellStyle name="40% - Акцент2 2" xfId="110"/>
    <cellStyle name="40% - Акцент2 2 2" xfId="111"/>
    <cellStyle name="40% - Акцент3 2" xfId="112"/>
    <cellStyle name="40% - Акцент3 2 2" xfId="113"/>
    <cellStyle name="40% - Акцент4 2" xfId="114"/>
    <cellStyle name="40% - Акцент4 2 2" xfId="115"/>
    <cellStyle name="40% - Акцент5 2" xfId="116"/>
    <cellStyle name="40% - Акцент5 2 2" xfId="117"/>
    <cellStyle name="40% - Акцент6 2" xfId="118"/>
    <cellStyle name="40% - Акцент6 2 2" xfId="119"/>
    <cellStyle name="60% - Accent1" xfId="120"/>
    <cellStyle name="60% - Accent2" xfId="121"/>
    <cellStyle name="60% - Accent3" xfId="122"/>
    <cellStyle name="60% - Accent4" xfId="123"/>
    <cellStyle name="60% - Accent5" xfId="124"/>
    <cellStyle name="60% - Accent6" xfId="125"/>
    <cellStyle name="60% - Акцент1 2" xfId="126"/>
    <cellStyle name="60% - Акцент2 2" xfId="127"/>
    <cellStyle name="60% - Акцент3 2" xfId="128"/>
    <cellStyle name="60% - Акцент4 2" xfId="129"/>
    <cellStyle name="60% - Акцент5 2" xfId="130"/>
    <cellStyle name="60% - Акцент6 2" xfId="131"/>
    <cellStyle name="Accent1" xfId="132"/>
    <cellStyle name="Accent1 - 20%" xfId="133"/>
    <cellStyle name="Accent1 - 40%" xfId="134"/>
    <cellStyle name="Accent1 - 60%" xfId="135"/>
    <cellStyle name="Accent2" xfId="136"/>
    <cellStyle name="Accent2 - 20%" xfId="137"/>
    <cellStyle name="Accent2 - 40%" xfId="138"/>
    <cellStyle name="Accent2 - 60%" xfId="139"/>
    <cellStyle name="Accent3" xfId="140"/>
    <cellStyle name="Accent3 - 20%" xfId="141"/>
    <cellStyle name="Accent3 - 40%" xfId="142"/>
    <cellStyle name="Accent3 - 60%" xfId="143"/>
    <cellStyle name="Accent4" xfId="144"/>
    <cellStyle name="Accent4 - 20%" xfId="145"/>
    <cellStyle name="Accent4 - 40%" xfId="146"/>
    <cellStyle name="Accent4 - 60%" xfId="147"/>
    <cellStyle name="Accent5" xfId="148"/>
    <cellStyle name="Accent5 - 20%" xfId="149"/>
    <cellStyle name="Accent5 - 40%" xfId="150"/>
    <cellStyle name="Accent5 - 60%" xfId="151"/>
    <cellStyle name="Accent6" xfId="152"/>
    <cellStyle name="Accent6 - 20%" xfId="153"/>
    <cellStyle name="Accent6 - 40%" xfId="154"/>
    <cellStyle name="Accent6 - 60%" xfId="155"/>
    <cellStyle name="Ăčďĺđńńűëęŕ" xfId="156"/>
    <cellStyle name="Áĺççŕůčňíűé" xfId="157"/>
    <cellStyle name="Äĺíĺćíűé [0]_(ňŕá 3č)" xfId="158"/>
    <cellStyle name="Äĺíĺćíűé_(ňŕá 3č)" xfId="159"/>
    <cellStyle name="alternate" xfId="160"/>
    <cellStyle name="Bad" xfId="161"/>
    <cellStyle name="Calculation" xfId="162"/>
    <cellStyle name="Check" xfId="163"/>
    <cellStyle name="Check Cell" xfId="164"/>
    <cellStyle name="Comma [0]" xfId="165"/>
    <cellStyle name="Comma [0] 2" xfId="166"/>
    <cellStyle name="Comma [0]_irl tel sep5" xfId="167"/>
    <cellStyle name="Comma_Distribution model DTEK v.01" xfId="168"/>
    <cellStyle name="Comma0" xfId="169"/>
    <cellStyle name="Çŕůčňíűé" xfId="170"/>
    <cellStyle name="Currency [0]" xfId="171"/>
    <cellStyle name="Currency [0] 2" xfId="172"/>
    <cellStyle name="Currency [0] 3" xfId="173"/>
    <cellStyle name="Currency [0] 4" xfId="174"/>
    <cellStyle name="Currency [0] 5" xfId="175"/>
    <cellStyle name="Currency_irl tel sep5" xfId="176"/>
    <cellStyle name="Currency0" xfId="177"/>
    <cellStyle name="Date" xfId="178"/>
    <cellStyle name="Dates" xfId="179"/>
    <cellStyle name="Deviant" xfId="180"/>
    <cellStyle name="done" xfId="181"/>
    <cellStyle name="Dziesiêtny [0]_1" xfId="182"/>
    <cellStyle name="Dziesiêtny_1" xfId="183"/>
    <cellStyle name="E-mail" xfId="184"/>
    <cellStyle name="Emphasis 1" xfId="185"/>
    <cellStyle name="Emphasis 2" xfId="186"/>
    <cellStyle name="Emphasis 3" xfId="187"/>
    <cellStyle name="Euro" xfId="188"/>
    <cellStyle name="Euro 2" xfId="189"/>
    <cellStyle name="Explanatory Text" xfId="190"/>
    <cellStyle name="F2" xfId="191"/>
    <cellStyle name="F3" xfId="192"/>
    <cellStyle name="F4" xfId="193"/>
    <cellStyle name="F5" xfId="194"/>
    <cellStyle name="F6" xfId="195"/>
    <cellStyle name="F7" xfId="196"/>
    <cellStyle name="F8" xfId="197"/>
    <cellStyle name="Factor" xfId="198"/>
    <cellStyle name="Fixed" xfId="199"/>
    <cellStyle name="From" xfId="200"/>
    <cellStyle name="Good" xfId="201"/>
    <cellStyle name="Grey" xfId="202"/>
    <cellStyle name="Header1" xfId="203"/>
    <cellStyle name="Header2" xfId="204"/>
    <cellStyle name="Heading" xfId="205"/>
    <cellStyle name="Heading 1" xfId="206"/>
    <cellStyle name="Heading 2" xfId="207"/>
    <cellStyle name="Heading 3" xfId="208"/>
    <cellStyle name="Heading 4" xfId="209"/>
    <cellStyle name="Heading2" xfId="210"/>
    <cellStyle name="Hyperlink_Info gathering example (hydro)" xfId="211"/>
    <cellStyle name="Iau?iue_?iardu1999a" xfId="212"/>
    <cellStyle name="Îáű÷íűé__FES" xfId="213"/>
    <cellStyle name="Îňęđűâŕâřŕ˙ń˙ ăčďĺđńńűëęŕ" xfId="214"/>
    <cellStyle name="Input" xfId="215"/>
    <cellStyle name="Input [yellow]" xfId="216"/>
    <cellStyle name="Inputs" xfId="217"/>
    <cellStyle name="Inputs (const)" xfId="218"/>
    <cellStyle name="Inputs Co" xfId="219"/>
    <cellStyle name="Linked Cell" xfId="220"/>
    <cellStyle name="myHead01" xfId="221"/>
    <cellStyle name="Neutral" xfId="222"/>
    <cellStyle name="Norma11l" xfId="223"/>
    <cellStyle name="normal" xfId="224"/>
    <cellStyle name="Normal - Style1" xfId="225"/>
    <cellStyle name="Normal - Style1 2" xfId="226"/>
    <cellStyle name="Normal 2" xfId="227"/>
    <cellStyle name="Normal_! Приложение_Сбор инфо" xfId="228"/>
    <cellStyle name="Normal1" xfId="229"/>
    <cellStyle name="normální_Rozvaha - aktiva" xfId="230"/>
    <cellStyle name="Normalny_0" xfId="231"/>
    <cellStyle name="normбlnм_laroux" xfId="232"/>
    <cellStyle name="Note" xfId="233"/>
    <cellStyle name="Nun??c [0]_Ecnn1" xfId="234"/>
    <cellStyle name="Nun??c_Ecnn1" xfId="235"/>
    <cellStyle name="Ôčíŕíńîâűé [0]_(ňŕá 3č)" xfId="236"/>
    <cellStyle name="Ociriniaue [0]_F_21" xfId="237"/>
    <cellStyle name="Ôčíŕíńîâűé_(ňŕá 3č)" xfId="238"/>
    <cellStyle name="Ociriniaue_laroux" xfId="239"/>
    <cellStyle name="Output" xfId="240"/>
    <cellStyle name="Percent [2]" xfId="241"/>
    <cellStyle name="Percent [2] 2" xfId="242"/>
    <cellStyle name="Price_Body" xfId="243"/>
    <cellStyle name="S0" xfId="244"/>
    <cellStyle name="S0 2" xfId="536"/>
    <cellStyle name="S1" xfId="537"/>
    <cellStyle name="S10" xfId="548"/>
    <cellStyle name="S11" xfId="549"/>
    <cellStyle name="S12" xfId="550"/>
    <cellStyle name="S13" xfId="551"/>
    <cellStyle name="S14" xfId="552"/>
    <cellStyle name="S15" xfId="553"/>
    <cellStyle name="S16" xfId="554"/>
    <cellStyle name="S17" xfId="612"/>
    <cellStyle name="S18" xfId="555"/>
    <cellStyle name="S18 2" xfId="613"/>
    <cellStyle name="S19" xfId="556"/>
    <cellStyle name="S2" xfId="543"/>
    <cellStyle name="S20" xfId="557"/>
    <cellStyle name="S21" xfId="558"/>
    <cellStyle name="S22" xfId="559"/>
    <cellStyle name="S23" xfId="560"/>
    <cellStyle name="S23 2" xfId="614"/>
    <cellStyle name="S24" xfId="561"/>
    <cellStyle name="S25" xfId="562"/>
    <cellStyle name="S26" xfId="563"/>
    <cellStyle name="S27" xfId="564"/>
    <cellStyle name="S28" xfId="565"/>
    <cellStyle name="S29" xfId="566"/>
    <cellStyle name="S3" xfId="567"/>
    <cellStyle name="S30" xfId="568"/>
    <cellStyle name="S31" xfId="569"/>
    <cellStyle name="S32" xfId="570"/>
    <cellStyle name="S33" xfId="571"/>
    <cellStyle name="S34" xfId="585"/>
    <cellStyle name="S34 2" xfId="615"/>
    <cellStyle name="S35" xfId="572"/>
    <cellStyle name="S36" xfId="573"/>
    <cellStyle name="S37" xfId="574"/>
    <cellStyle name="S38" xfId="583"/>
    <cellStyle name="S39" xfId="616"/>
    <cellStyle name="S4" xfId="575"/>
    <cellStyle name="S40" xfId="576"/>
    <cellStyle name="S41" xfId="617"/>
    <cellStyle name="S42" xfId="618"/>
    <cellStyle name="S43" xfId="619"/>
    <cellStyle name="S44" xfId="540"/>
    <cellStyle name="S45" xfId="577"/>
    <cellStyle name="S46" xfId="541"/>
    <cellStyle name="S47" xfId="578"/>
    <cellStyle name="S48" xfId="620"/>
    <cellStyle name="S49" xfId="621"/>
    <cellStyle name="S5" xfId="579"/>
    <cellStyle name="S50" xfId="622"/>
    <cellStyle name="S6" xfId="580"/>
    <cellStyle name="S7" xfId="586"/>
    <cellStyle name="S8" xfId="593"/>
    <cellStyle name="S9" xfId="623"/>
    <cellStyle name="SAPBEXaggData" xfId="245"/>
    <cellStyle name="SAPBEXaggDataEmph" xfId="246"/>
    <cellStyle name="SAPBEXaggItem" xfId="247"/>
    <cellStyle name="SAPBEXaggItemX" xfId="248"/>
    <cellStyle name="SAPBEXchaText" xfId="249"/>
    <cellStyle name="SAPBEXexcBad7" xfId="250"/>
    <cellStyle name="SAPBEXexcBad8" xfId="251"/>
    <cellStyle name="SAPBEXexcBad9" xfId="252"/>
    <cellStyle name="SAPBEXexcCritical4" xfId="253"/>
    <cellStyle name="SAPBEXexcCritical5" xfId="254"/>
    <cellStyle name="SAPBEXexcCritical6" xfId="255"/>
    <cellStyle name="SAPBEXexcGood1" xfId="256"/>
    <cellStyle name="SAPBEXexcGood2" xfId="257"/>
    <cellStyle name="SAPBEXexcGood3" xfId="258"/>
    <cellStyle name="SAPBEXfilterDrill" xfId="259"/>
    <cellStyle name="SAPBEXfilterItem" xfId="260"/>
    <cellStyle name="SAPBEXfilterText" xfId="261"/>
    <cellStyle name="SAPBEXformats" xfId="262"/>
    <cellStyle name="SAPBEXheaderItem" xfId="263"/>
    <cellStyle name="SAPBEXheaderText" xfId="264"/>
    <cellStyle name="SAPBEXHLevel0" xfId="265"/>
    <cellStyle name="SAPBEXHLevel0X" xfId="266"/>
    <cellStyle name="SAPBEXHLevel1" xfId="267"/>
    <cellStyle name="SAPBEXHLevel1X" xfId="268"/>
    <cellStyle name="SAPBEXHLevel2" xfId="269"/>
    <cellStyle name="SAPBEXHLevel2X" xfId="270"/>
    <cellStyle name="SAPBEXHLevel3" xfId="271"/>
    <cellStyle name="SAPBEXHLevel3X" xfId="272"/>
    <cellStyle name="SAPBEXinputData" xfId="273"/>
    <cellStyle name="SAPBEXresData" xfId="274"/>
    <cellStyle name="SAPBEXresDataEmph" xfId="275"/>
    <cellStyle name="SAPBEXresItem" xfId="276"/>
    <cellStyle name="SAPBEXresItemX" xfId="277"/>
    <cellStyle name="SAPBEXstdData" xfId="278"/>
    <cellStyle name="SAPBEXstdDataEmph" xfId="279"/>
    <cellStyle name="SAPBEXstdItem" xfId="280"/>
    <cellStyle name="SAPBEXstdItemX" xfId="281"/>
    <cellStyle name="SAPBEXtitle" xfId="282"/>
    <cellStyle name="SAPBEXundefined" xfId="283"/>
    <cellStyle name="Sheet Title" xfId="284"/>
    <cellStyle name="Style 1" xfId="285"/>
    <cellStyle name="STYLE1 - Style1" xfId="286"/>
    <cellStyle name="STYLE1 - Style1 2" xfId="287"/>
    <cellStyle name="STYLE1 - Style1_2011-2015" xfId="288"/>
    <cellStyle name="Table Heading" xfId="289"/>
    <cellStyle name="Title" xfId="290"/>
    <cellStyle name="To" xfId="291"/>
    <cellStyle name="Total" xfId="292"/>
    <cellStyle name="Währung [0]_laroux" xfId="293"/>
    <cellStyle name="Währung_laroux" xfId="294"/>
    <cellStyle name="Walutowy [0]_1" xfId="295"/>
    <cellStyle name="Walutowy_1" xfId="296"/>
    <cellStyle name="Warning Text" xfId="297"/>
    <cellStyle name="WIP" xfId="298"/>
    <cellStyle name="Zero" xfId="299"/>
    <cellStyle name="Акцент1 2" xfId="300"/>
    <cellStyle name="Акцент2 2" xfId="301"/>
    <cellStyle name="Акцент3 2" xfId="302"/>
    <cellStyle name="Акцент4 2" xfId="303"/>
    <cellStyle name="Акцент5 2" xfId="304"/>
    <cellStyle name="Акцент6 2" xfId="305"/>
    <cellStyle name="Беззащитный" xfId="306"/>
    <cellStyle name="Ввод  2" xfId="307"/>
    <cellStyle name="Вывод 2" xfId="308"/>
    <cellStyle name="Вычисление 2" xfId="309"/>
    <cellStyle name="ДАТА" xfId="310"/>
    <cellStyle name="Денежный 2" xfId="311"/>
    <cellStyle name="Денежный 2 2" xfId="312"/>
    <cellStyle name="Денежный 2 3" xfId="313"/>
    <cellStyle name="Денежный 2 4" xfId="314"/>
    <cellStyle name="Заголовок" xfId="315"/>
    <cellStyle name="Заголовок 1 2" xfId="316"/>
    <cellStyle name="Заголовок 2 2" xfId="317"/>
    <cellStyle name="Заголовок 3 2" xfId="318"/>
    <cellStyle name="Заголовок 4 2" xfId="319"/>
    <cellStyle name="ЗАГОЛОВОК1" xfId="320"/>
    <cellStyle name="ЗАГОЛОВОК2" xfId="321"/>
    <cellStyle name="ЗаголовокСтолбца" xfId="322"/>
    <cellStyle name="Защитный" xfId="323"/>
    <cellStyle name="Значение" xfId="324"/>
    <cellStyle name="Зоголовок" xfId="325"/>
    <cellStyle name="Итог 2" xfId="326"/>
    <cellStyle name="Итого" xfId="327"/>
    <cellStyle name="ИТОГОВЫЙ" xfId="328"/>
    <cellStyle name="Контрольная ячейка 2" xfId="329"/>
    <cellStyle name="Мои наименования показателей" xfId="330"/>
    <cellStyle name="Мои наименования показателей 2" xfId="331"/>
    <cellStyle name="Мои наименования показателей 3" xfId="332"/>
    <cellStyle name="Мои наименования показателей 4" xfId="333"/>
    <cellStyle name="Мои наименования показателей 5" xfId="334"/>
    <cellStyle name="Мои наименования показателей_LABOUR.7.14 (ТРУД-т)" xfId="335"/>
    <cellStyle name="Мой заголовок" xfId="336"/>
    <cellStyle name="Мой заголовок листа" xfId="337"/>
    <cellStyle name="назв фил" xfId="338"/>
    <cellStyle name="Название 2" xfId="339"/>
    <cellStyle name="Нейтральный 2" xfId="340"/>
    <cellStyle name="Обычный" xfId="0" builtinId="0"/>
    <cellStyle name="Обычный 10" xfId="341"/>
    <cellStyle name="Обычный 10 3" xfId="508"/>
    <cellStyle name="Обычный 11" xfId="342"/>
    <cellStyle name="Обычный 12" xfId="343"/>
    <cellStyle name="Обычный 13" xfId="344"/>
    <cellStyle name="Обычный 14" xfId="345"/>
    <cellStyle name="Обычный 14 2" xfId="509"/>
    <cellStyle name="Обычный 14 2 2" xfId="346"/>
    <cellStyle name="Обычный 14 2 3 2 2" xfId="510"/>
    <cellStyle name="Обычный 15" xfId="347"/>
    <cellStyle name="Обычный 15 2" xfId="511"/>
    <cellStyle name="Обычный 16" xfId="348"/>
    <cellStyle name="Обычный 16 2" xfId="512"/>
    <cellStyle name="Обычный 16 2 15" xfId="513"/>
    <cellStyle name="Обычный 16 3 2" xfId="514"/>
    <cellStyle name="Обычный 16 3 2 5" xfId="515"/>
    <cellStyle name="Обычный 17" xfId="349"/>
    <cellStyle name="Обычный 18" xfId="350"/>
    <cellStyle name="Обычный 18 2" xfId="351"/>
    <cellStyle name="Обычный 19" xfId="352"/>
    <cellStyle name="Обычный 19 2" xfId="353"/>
    <cellStyle name="Обычный 2" xfId="354"/>
    <cellStyle name="Обычный 2 10 10" xfId="625"/>
    <cellStyle name="Обычный 2 2" xfId="355"/>
    <cellStyle name="Обычный 2 2 2" xfId="356"/>
    <cellStyle name="Обычный 2 2 3" xfId="357"/>
    <cellStyle name="Обычный 2 2 4" xfId="358"/>
    <cellStyle name="Обычный 2 2 5" xfId="359"/>
    <cellStyle name="Обычный 2 3" xfId="360"/>
    <cellStyle name="Обычный 2 3 2" xfId="361"/>
    <cellStyle name="Обычный 2 3 2 2" xfId="516"/>
    <cellStyle name="Обычный 2 3 2 2 2" xfId="517"/>
    <cellStyle name="Обычный 2 3 3" xfId="362"/>
    <cellStyle name="Обычный 2 3 4" xfId="363"/>
    <cellStyle name="Обычный 2 4" xfId="364"/>
    <cellStyle name="Обычный 2 4 2" xfId="365"/>
    <cellStyle name="Обычный 2 5" xfId="366"/>
    <cellStyle name="Обычный 2 5 2" xfId="367"/>
    <cellStyle name="Обычный 2 5 2 2" xfId="368"/>
    <cellStyle name="Обычный 2 6" xfId="369"/>
    <cellStyle name="Обычный 2 7" xfId="370"/>
    <cellStyle name="Обычный 2 8" xfId="587"/>
    <cellStyle name="Обычный 2 9" xfId="594"/>
    <cellStyle name="Обычный 2_2011-2015" xfId="371"/>
    <cellStyle name="Обычный 20" xfId="372"/>
    <cellStyle name="Обычный 20 2" xfId="373"/>
    <cellStyle name="Обычный 20 3" xfId="374"/>
    <cellStyle name="Обычный 21" xfId="375"/>
    <cellStyle name="Обычный 22" xfId="376"/>
    <cellStyle name="Обычный 23" xfId="377"/>
    <cellStyle name="Обычный 24" xfId="378"/>
    <cellStyle name="Обычный 25" xfId="379"/>
    <cellStyle name="Обычный 26" xfId="380"/>
    <cellStyle name="Обычный 27" xfId="381"/>
    <cellStyle name="Обычный 28" xfId="382"/>
    <cellStyle name="Обычный 29" xfId="383"/>
    <cellStyle name="Обычный 3" xfId="384"/>
    <cellStyle name="Обычный 3 10" xfId="599"/>
    <cellStyle name="Обычный 3 108" xfId="518"/>
    <cellStyle name="Обычный 3 108 2 2" xfId="519"/>
    <cellStyle name="Обычный 3 11" xfId="520"/>
    <cellStyle name="Обычный 3 12" xfId="603"/>
    <cellStyle name="Обычный 3 13" xfId="606"/>
    <cellStyle name="Обычный 3 14" xfId="609"/>
    <cellStyle name="Обычный 3 2" xfId="385"/>
    <cellStyle name="Обычный 3 2 2" xfId="386"/>
    <cellStyle name="Обычный 3 2 3" xfId="589"/>
    <cellStyle name="Обычный 3 2 4" xfId="596"/>
    <cellStyle name="Обычный 3 3" xfId="387"/>
    <cellStyle name="Обычный 3 3 2" xfId="388"/>
    <cellStyle name="Обычный 3 3 2 2 2" xfId="521"/>
    <cellStyle name="Обычный 3 4" xfId="389"/>
    <cellStyle name="Обычный 3 5" xfId="542"/>
    <cellStyle name="Обычный 3 6" xfId="547"/>
    <cellStyle name="Обычный 3 7" xfId="584"/>
    <cellStyle name="Обычный 3 8" xfId="522"/>
    <cellStyle name="Обычный 3 9" xfId="592"/>
    <cellStyle name="Обычный 3_2011-2015" xfId="390"/>
    <cellStyle name="Обычный 30" xfId="391"/>
    <cellStyle name="Обычный 31" xfId="392"/>
    <cellStyle name="Обычный 32" xfId="393"/>
    <cellStyle name="Обычный 33" xfId="394"/>
    <cellStyle name="Обычный 34" xfId="523"/>
    <cellStyle name="Обычный 35" xfId="611"/>
    <cellStyle name="Обычный 36" xfId="624"/>
    <cellStyle name="Обычный 4" xfId="395"/>
    <cellStyle name="Обычный 4 2" xfId="396"/>
    <cellStyle name="Обычный 4 2 10" xfId="600"/>
    <cellStyle name="Обычный 4 2 11" xfId="604"/>
    <cellStyle name="Обычный 4 2 12" xfId="607"/>
    <cellStyle name="Обычный 4 2 13" xfId="610"/>
    <cellStyle name="Обычный 4 2 2" xfId="397"/>
    <cellStyle name="Обычный 4 2 2 10" xfId="608"/>
    <cellStyle name="Обычный 4 2 2 2" xfId="546"/>
    <cellStyle name="Обычный 4 2 2 3" xfId="524"/>
    <cellStyle name="Обычный 4 2 2 4" xfId="582"/>
    <cellStyle name="Обычный 4 2 2 5" xfId="588"/>
    <cellStyle name="Обычный 4 2 2 6" xfId="595"/>
    <cellStyle name="Обычный 4 2 2 7" xfId="598"/>
    <cellStyle name="Обычный 4 2 2 8" xfId="602"/>
    <cellStyle name="Обычный 4 2 2 9" xfId="605"/>
    <cellStyle name="Обычный 4 2 3" xfId="398"/>
    <cellStyle name="Обычный 4 2 4" xfId="399"/>
    <cellStyle name="Обычный 4 2 5" xfId="538"/>
    <cellStyle name="Обычный 4 2 6" xfId="544"/>
    <cellStyle name="Обычный 4 2 7" xfId="581"/>
    <cellStyle name="Обычный 4 2 8" xfId="590"/>
    <cellStyle name="Обычный 4 2 9" xfId="597"/>
    <cellStyle name="Обычный 4 3" xfId="400"/>
    <cellStyle name="Обычный 4 3 2" xfId="401"/>
    <cellStyle name="Обычный 4 3 3" xfId="402"/>
    <cellStyle name="Обычный 4 3 4" xfId="403"/>
    <cellStyle name="Обычный 4 4" xfId="525"/>
    <cellStyle name="Обычный 4 8" xfId="526"/>
    <cellStyle name="Обычный 4_Исходные данные для модели" xfId="404"/>
    <cellStyle name="Обычный 42" xfId="527"/>
    <cellStyle name="Обычный 5" xfId="405"/>
    <cellStyle name="Обычный 5 13" xfId="528"/>
    <cellStyle name="Обычный 5 2" xfId="406"/>
    <cellStyle name="Обычный 5 2 2" xfId="407"/>
    <cellStyle name="Обычный 6" xfId="408"/>
    <cellStyle name="Обычный 6 2" xfId="409"/>
    <cellStyle name="Обычный 6 3" xfId="410"/>
    <cellStyle name="Обычный 6 4" xfId="411"/>
    <cellStyle name="Обычный 6 4 2" xfId="412"/>
    <cellStyle name="Обычный 6 5" xfId="413"/>
    <cellStyle name="Обычный 6_План-график расчистки просек ВЛ 6-110 кВ на 2013 год от 24.09.2012" xfId="414"/>
    <cellStyle name="Обычный 7" xfId="415"/>
    <cellStyle name="Обычный 7 2" xfId="416"/>
    <cellStyle name="Обычный 8" xfId="417"/>
    <cellStyle name="Обычный 8 2" xfId="529"/>
    <cellStyle name="Обычный 9" xfId="418"/>
    <cellStyle name="Плохой 2" xfId="419"/>
    <cellStyle name="По центру с переносом" xfId="420"/>
    <cellStyle name="По ширине с переносом" xfId="421"/>
    <cellStyle name="Поле ввода" xfId="422"/>
    <cellStyle name="Пояснение 2" xfId="423"/>
    <cellStyle name="Примечание 2" xfId="424"/>
    <cellStyle name="Примечание 2 2" xfId="425"/>
    <cellStyle name="Примечание 3" xfId="426"/>
    <cellStyle name="Примечание 4" xfId="427"/>
    <cellStyle name="Примечание 5" xfId="428"/>
    <cellStyle name="Процентный 10" xfId="429"/>
    <cellStyle name="Процентный 11" xfId="430"/>
    <cellStyle name="Процентный 12" xfId="431"/>
    <cellStyle name="Процентный 2" xfId="432"/>
    <cellStyle name="Процентный 2 10" xfId="433"/>
    <cellStyle name="Процентный 2 2" xfId="434"/>
    <cellStyle name="Процентный 2 3" xfId="435"/>
    <cellStyle name="Процентный 2 4" xfId="436"/>
    <cellStyle name="Процентный 2 5" xfId="437"/>
    <cellStyle name="Процентный 2 6" xfId="438"/>
    <cellStyle name="Процентный 2 7" xfId="439"/>
    <cellStyle name="Процентный 2 8" xfId="440"/>
    <cellStyle name="Процентный 2 9" xfId="441"/>
    <cellStyle name="Процентный 3" xfId="442"/>
    <cellStyle name="Процентный 3 2" xfId="443"/>
    <cellStyle name="Процентный 4" xfId="444"/>
    <cellStyle name="Процентный 4 2" xfId="445"/>
    <cellStyle name="Процентный 5" xfId="446"/>
    <cellStyle name="Процентный 5 2" xfId="530"/>
    <cellStyle name="Процентный 6" xfId="447"/>
    <cellStyle name="Процентный 6 2" xfId="448"/>
    <cellStyle name="Процентный 7" xfId="449"/>
    <cellStyle name="Процентный 8" xfId="450"/>
    <cellStyle name="Процентный 9" xfId="451"/>
    <cellStyle name="Связанная ячейка 2" xfId="452"/>
    <cellStyle name="смр" xfId="453"/>
    <cellStyle name="Стиль 1" xfId="454"/>
    <cellStyle name="Стиль 1 10" xfId="531"/>
    <cellStyle name="Стиль 1 2" xfId="455"/>
    <cellStyle name="Стиль 1 2 2" xfId="456"/>
    <cellStyle name="Стиль 1 2 2 2" xfId="457"/>
    <cellStyle name="Стиль 1 2 4" xfId="532"/>
    <cellStyle name="Стиль 1 3" xfId="458"/>
    <cellStyle name="Стиль 1 3 2" xfId="459"/>
    <cellStyle name="Стиль 1 3 3" xfId="460"/>
    <cellStyle name="Стиль 1 34" xfId="533"/>
    <cellStyle name="Стиль 1 4" xfId="461"/>
    <cellStyle name="Стиль 1 4 2" xfId="534"/>
    <cellStyle name="Стиль 1 5" xfId="462"/>
    <cellStyle name="Стиль 1_конченый" xfId="463"/>
    <cellStyle name="ТЕКСТ" xfId="464"/>
    <cellStyle name="Текст предупреждения 2" xfId="465"/>
    <cellStyle name="Текстовый" xfId="466"/>
    <cellStyle name="тысячи" xfId="467"/>
    <cellStyle name="Тысячи [0]_01.01.98" xfId="468"/>
    <cellStyle name="Тысячи_01.01.98" xfId="469"/>
    <cellStyle name="ФИКСИРОВАННЫЙ" xfId="470"/>
    <cellStyle name="Финансовый 10" xfId="471"/>
    <cellStyle name="Финансовый 2" xfId="472"/>
    <cellStyle name="Финансовый 2 10" xfId="473"/>
    <cellStyle name="Финансовый 2 11" xfId="474"/>
    <cellStyle name="Финансовый 2 2" xfId="475"/>
    <cellStyle name="Финансовый 2 3" xfId="476"/>
    <cellStyle name="Финансовый 2 4" xfId="477"/>
    <cellStyle name="Финансовый 2 5" xfId="478"/>
    <cellStyle name="Финансовый 2 6" xfId="479"/>
    <cellStyle name="Финансовый 2 7" xfId="480"/>
    <cellStyle name="Финансовый 2 8" xfId="481"/>
    <cellStyle name="Финансовый 2 9" xfId="482"/>
    <cellStyle name="Финансовый 3" xfId="483"/>
    <cellStyle name="Финансовый 3 2" xfId="535"/>
    <cellStyle name="Финансовый 3 2 2" xfId="539"/>
    <cellStyle name="Финансовый 3 2 3" xfId="545"/>
    <cellStyle name="Финансовый 3 2 4" xfId="591"/>
    <cellStyle name="Финансовый 3 2 5" xfId="601"/>
    <cellStyle name="Финансовый 4" xfId="484"/>
    <cellStyle name="Финансовый 4 2" xfId="485"/>
    <cellStyle name="Финансовый 5" xfId="486"/>
    <cellStyle name="Финансовый 6" xfId="487"/>
    <cellStyle name="Финансовый 7" xfId="488"/>
    <cellStyle name="Финансовый 8" xfId="489"/>
    <cellStyle name="Финансовый 9" xfId="490"/>
    <cellStyle name="Формула" xfId="491"/>
    <cellStyle name="Формула 2" xfId="492"/>
    <cellStyle name="Формула_A РТ 2009 Рязаньэнерго" xfId="493"/>
    <cellStyle name="ФормулаВБ" xfId="494"/>
    <cellStyle name="ФормулаНаКонтроль" xfId="495"/>
    <cellStyle name="Хороший 2" xfId="496"/>
    <cellStyle name="Цифры по центру с десятыми" xfId="497"/>
    <cellStyle name="Џђћ–…ќ’ќ›‰" xfId="498"/>
    <cellStyle name="Шапка таблицы" xfId="499"/>
  </cellStyles>
  <dxfs count="16">
    <dxf>
      <fill>
        <patternFill>
          <bgColor rgb="FFFF0000"/>
        </patternFill>
      </fill>
    </dxf>
    <dxf>
      <font>
        <color theme="0"/>
      </font>
    </dxf>
    <dxf>
      <fill>
        <patternFill>
          <bgColor theme="7" tint="0.39994506668294322"/>
        </patternFill>
      </fill>
    </dxf>
    <dxf>
      <font>
        <color theme="0"/>
      </font>
    </dxf>
    <dxf>
      <fill>
        <patternFill>
          <bgColor theme="7" tint="0.39994506668294322"/>
        </patternFill>
      </fill>
    </dxf>
    <dxf>
      <font>
        <color theme="0"/>
      </font>
    </dxf>
    <dxf>
      <fill>
        <patternFill>
          <bgColor theme="7" tint="0.39994506668294322"/>
        </patternFill>
      </fill>
    </dxf>
    <dxf>
      <font>
        <color theme="0"/>
      </font>
    </dxf>
    <dxf>
      <fill>
        <patternFill>
          <bgColor theme="7" tint="0.39994506668294322"/>
        </patternFill>
      </fill>
    </dxf>
    <dxf>
      <font>
        <color theme="0"/>
      </font>
    </dxf>
    <dxf>
      <fill>
        <patternFill>
          <bgColor theme="7" tint="0.39994506668294322"/>
        </patternFill>
      </fill>
    </dxf>
    <dxf>
      <font>
        <color theme="0"/>
      </font>
    </dxf>
    <dxf>
      <fill>
        <patternFill>
          <bgColor theme="7" tint="0.39994506668294322"/>
        </patternFill>
      </fill>
    </dxf>
    <dxf>
      <font>
        <color theme="0"/>
      </font>
    </dxf>
    <dxf>
      <font>
        <color theme="0"/>
      </font>
    </dxf>
    <dxf>
      <fill>
        <patternFill>
          <bgColor theme="7" tint="0.39994506668294322"/>
        </patternFill>
      </fill>
    </dxf>
  </dxfs>
  <tableStyles count="0" defaultTableStyle="TableStyleMedium9" defaultPivotStyle="PivotStyleLight16"/>
  <colors>
    <mruColors>
      <color rgb="FF99FF99"/>
      <color rgb="FFFF99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185403</xdr:colOff>
      <xdr:row>76</xdr:row>
      <xdr:rowOff>22136</xdr:rowOff>
    </xdr:from>
    <xdr:to>
      <xdr:col>6</xdr:col>
      <xdr:colOff>484970</xdr:colOff>
      <xdr:row>78</xdr:row>
      <xdr:rowOff>158169</xdr:rowOff>
    </xdr:to>
    <xdr:pic>
      <xdr:nvPicPr>
        <xdr:cNvPr id="4" name="Рисунок 2"/>
        <xdr:cNvPicPr>
          <a:picLocks noRo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0579" y="14846256"/>
          <a:ext cx="997173" cy="511667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3</xdr:col>
      <xdr:colOff>504825</xdr:colOff>
      <xdr:row>75</xdr:row>
      <xdr:rowOff>19050</xdr:rowOff>
    </xdr:from>
    <xdr:to>
      <xdr:col>5</xdr:col>
      <xdr:colOff>447675</xdr:colOff>
      <xdr:row>77</xdr:row>
      <xdr:rowOff>47625</xdr:rowOff>
    </xdr:to>
    <xdr:pic>
      <xdr:nvPicPr>
        <xdr:cNvPr id="5" name="Рисунок 7"/>
        <xdr:cNvPicPr>
          <a:picLocks noRot="1" noChangeAspect="1" noChangeArrowheads="1" noChangeShapeType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67150" y="14706600"/>
          <a:ext cx="1228725" cy="4191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209550</xdr:colOff>
      <xdr:row>7</xdr:row>
      <xdr:rowOff>508870</xdr:rowOff>
    </xdr:from>
    <xdr:to>
      <xdr:col>3</xdr:col>
      <xdr:colOff>914400</xdr:colOff>
      <xdr:row>9</xdr:row>
      <xdr:rowOff>99816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81350" y="3766420"/>
          <a:ext cx="704850" cy="52439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o\Resource\ECONOM\IZDERSKI\IZDPL200\UGO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Effect%20Office/Client/workbox/Users/Oksana/AppData/Roaming/Microsoft/Excel/Documents/Projects/RAO%20UES/Sample%20Reports/CEZ/CEZ_Model_16_m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rskdc4\&#1059;&#1087;&#1088;&#1072;&#1074;&#1083;&#1077;&#1085;&#1080;&#1077;%20&#1090;&#1072;&#1088;&#1080;&#1092;&#1086;&#1086;&#1073;&#1088;&#1072;&#1079;&#1086;&#1074;&#1072;&#1085;&#1080;&#1103;\Documents%20and%20Settings\pankrashova_en\Local%20Settings\Temporary%20Internet%20Files\Content.IE5\MFY38D0X\Documents%20and%20Settings\vgrishanov\&#1056;&#1072;&#1073;&#1086;&#1095;&#1080;&#1081;%20&#1089;&#1090;&#1086;&#1083;\proverk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rsk-store\users\Documents%20and%20Settings\vgrishanov\&#1056;&#1072;&#1073;&#1086;&#1095;&#1080;&#1081;%20&#1089;&#1090;&#1086;&#1083;\proverk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rsk-store\users\Documents%20and%20Settings\vgrishanov\&#1056;&#1072;&#1073;&#1086;&#1095;&#1080;&#1081;%20&#1089;&#1090;&#1086;&#1083;\&#1055;&#1083;&#1072;&#1085;%20&#1085;&#1072;%202008-2010(13.7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o-lida\&#1086;&#1073;&#1084;&#1077;&#1085;\Documents%20and%20Settings\oks\&#1056;&#1072;&#1073;&#1086;&#1095;&#1080;&#1081;%20&#1089;&#1090;&#1086;&#1083;\&#1051;&#1080;&#1076;&#1080;&#1103;\&#1084;&#1077;&#1090;&#1086;&#1076;&#1080;&#1082;&#1072;%20&#1060;&#1057;&#1058;%20&#1085;&#1072;%202008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rskdc4\&#1059;&#1087;&#1088;&#1072;&#1074;&#1083;&#1077;&#1085;&#1080;&#1077;%20&#1090;&#1072;&#1088;&#1080;&#1092;&#1086;&#1086;&#1073;&#1088;&#1072;&#1079;&#1086;&#1074;&#1072;&#1085;&#1080;&#1103;\&#1052;&#1086;&#1080;%20&#1076;&#1086;&#1082;&#1091;&#1084;&#1077;&#1085;&#1090;&#1099;\&#1064;&#1072;&#1073;&#1083;&#1086;&#1085;%20%20&#1060;&#1057;&#1058;%20&#1087;&#1086;%20&#1090;&#1072;&#1088;&#1080;&#1092;&#1072;&#1084;%20(&#1075;&#1077;&#1085;&#1077;&#1088;&#1072;&#1094;&#1080;&#1103;)\GR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Effect%20Office/Client/workbox/Users/Oksana/AppData/Roaming/Microsoft/Excel/DOCUME~1/First/LOCALS~1/Temp/bat/&#1084;&#1080;&#1085;&#1080;&#1084;&#1091;&#1084;%20&#1074;%20&#1060;&#1057;&#1058;/&#1089;%202011&#1075;%20_&#1074;%20&#1060;&#1057;&#1058;%2008%20.11.%202010_&#1084;&#1080;&#1085;/&#1055;&#1089;&#1082;&#1086;&#1074;&#1101;&#1085;&#1077;&#1088;&#1075;&#1086;_&#1089;&#1074;&#1086;&#1076;%202009_2010_2011_14.04.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FES"/>
      <sheetName val="Лист1"/>
      <sheetName val="Позиция"/>
      <sheetName val="ВАРИАНТ 3 РАБОЧИЙ"/>
      <sheetName val="Кедровск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TEHSHEET"/>
      <sheetName val="план 2000"/>
      <sheetName val="Перегруппировка"/>
      <sheetName val="ПрЭС"/>
      <sheetName val="Главная для ТП"/>
      <sheetName val="1.15 (д.б.)"/>
      <sheetName val="Заголовок"/>
      <sheetName val="ФОТ по месяцам"/>
      <sheetName val="Смета ДУ и ПД"/>
      <sheetName val="Главная"/>
      <sheetName val="EKDEB90"/>
      <sheetName val="Смета_"/>
      <sheetName val="на_1_тут"/>
      <sheetName val="ВАРИАНТ_3_РАБОЧИЙ"/>
      <sheetName val="план_2000"/>
      <sheetName val="Главная_для_ТП"/>
      <sheetName val="1_15_(д_б_)"/>
      <sheetName val="Т6"/>
      <sheetName val="БДР"/>
      <sheetName val="прочие доходы"/>
      <sheetName val="ТЭП ТНС утв."/>
      <sheetName val="КПЭ"/>
      <sheetName val="ОНА,ОНО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реестр сф 2012"/>
      <sheetName val="служебная"/>
      <sheetName val="Лист2"/>
      <sheetName val="Итоги"/>
      <sheetName val="Списки"/>
      <sheetName val="список"/>
      <sheetName val="Гр5(о)"/>
      <sheetName val="共機J"/>
      <sheetName val="Сводка - лизинг"/>
      <sheetName val="SET"/>
      <sheetName val="Сведения"/>
      <sheetName val="База"/>
      <sheetName val="Свод"/>
      <sheetName val="перекрестка"/>
      <sheetName val="16"/>
      <sheetName val="18.2"/>
      <sheetName val="4"/>
      <sheetName val="6"/>
      <sheetName val="6 Списки"/>
      <sheetName val="15"/>
      <sheetName val="17.1"/>
      <sheetName val="2.3"/>
      <sheetName val="P2.1"/>
      <sheetName val="control"/>
      <sheetName val="Регионы"/>
      <sheetName val="NEW-PANEL"/>
      <sheetName val="Свод сметы"/>
      <sheetName val="Handbook"/>
      <sheetName val="Автозаполнение"/>
      <sheetName val="П.8.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  <sheetName val="Расчет НВВ общий"/>
      <sheetName val="ЭСО"/>
      <sheetName val="Ген. не уч. ОРЭМ"/>
      <sheetName val="Свод"/>
      <sheetName val="TEHSHEET"/>
      <sheetName val="Топливо2009"/>
      <sheetName val="2009"/>
      <sheetName val="Заголовок"/>
      <sheetName val="Lists"/>
      <sheetName val="Прилож.1"/>
      <sheetName val="Вводные данные систем"/>
      <sheetName val="Опросный лист МЭ РФ"/>
      <sheetName val="Баланс по уровням U квартальный"/>
      <sheetName val="расчет стоимостных показателей"/>
      <sheetName val="Тарифно-договорная модель"/>
      <sheetName val="Передача эл.энергии"/>
      <sheetName val="Тср 12-17"/>
      <sheetName val="T0"/>
      <sheetName val="расшир сс"/>
      <sheetName val="cc"/>
      <sheetName val="смета"/>
      <sheetName val="прибыль"/>
      <sheetName val="прочие"/>
      <sheetName val="12 прибыль"/>
      <sheetName val="УПЛ"/>
      <sheetName val="ППЛ"/>
      <sheetName val="резерв"/>
      <sheetName val="спорт культ проф маст"/>
      <sheetName val="прочие прочие"/>
      <sheetName val="возм.пр.ущерба"/>
      <sheetName val="пени,штрафы"/>
      <sheetName val="реал. ОС, МПЗ, пр."/>
      <sheetName val="Списание"/>
      <sheetName val="АРЕНДА"/>
      <sheetName val="РТ передача"/>
      <sheetName val="Лист2"/>
      <sheetName val="Лист1"/>
      <sheetName val="ээ"/>
      <sheetName val="ик"/>
      <sheetName val="Баланс ээ"/>
      <sheetName val="Баланс мощности"/>
      <sheetName val="regs"/>
      <sheetName val="Справочники"/>
      <sheetName val="База"/>
      <sheetName val="proverka"/>
      <sheetName val="ПРОГНОЗ_1"/>
      <sheetName val="Гр5(о)"/>
      <sheetName val="ФБР"/>
    </sheetNames>
    <sheetDataSet>
      <sheetData sheetId="0" refreshError="1"/>
      <sheetData sheetId="1" refreshError="1"/>
      <sheetData sheetId="2" refreshError="1">
        <row r="5">
          <cell r="G5">
            <v>4551113.38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6">
          <cell r="G56">
            <v>0</v>
          </cell>
        </row>
        <row r="57">
          <cell r="G57">
            <v>0</v>
          </cell>
        </row>
        <row r="58">
          <cell r="G58">
            <v>0</v>
          </cell>
        </row>
        <row r="59">
          <cell r="G59">
            <v>131.95402349999983</v>
          </cell>
        </row>
        <row r="60">
          <cell r="G60">
            <v>0</v>
          </cell>
        </row>
        <row r="61">
          <cell r="G61">
            <v>0</v>
          </cell>
        </row>
        <row r="62">
          <cell r="G62">
            <v>33.964858909038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97">
          <cell r="G97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5">
          <cell r="G105">
            <v>0</v>
          </cell>
        </row>
        <row r="106">
          <cell r="G106">
            <v>0</v>
          </cell>
        </row>
        <row r="108">
          <cell r="G108">
            <v>0</v>
          </cell>
        </row>
        <row r="109">
          <cell r="G109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7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4">
          <cell r="G194">
            <v>0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  <sheetName val="Заголовок"/>
      <sheetName val="Вводные данные систем"/>
      <sheetName val="TEHSHEET"/>
      <sheetName val="Топливо2009"/>
      <sheetName val="2009"/>
      <sheetName val="Опросный лист МЭ РФ"/>
      <sheetName val="Баланс по уровням U квартальный"/>
      <sheetName val="расчет стоимостных показателей"/>
      <sheetName val="Тарифно-договорная модель"/>
      <sheetName val="Передача эл.энергии"/>
      <sheetName val="Тср 12-17"/>
      <sheetName val="T0"/>
      <sheetName val="расшир сс"/>
      <sheetName val="cc"/>
      <sheetName val="смета"/>
      <sheetName val="прибыль"/>
      <sheetName val="прочие"/>
      <sheetName val="12 прибыль"/>
      <sheetName val="УПЛ"/>
      <sheetName val="ППЛ"/>
      <sheetName val="резерв"/>
      <sheetName val="спорт культ проф маст"/>
      <sheetName val="прочие прочие"/>
      <sheetName val="возм.пр.ущерба"/>
      <sheetName val="пени,штрафы"/>
      <sheetName val="реал. ОС, МПЗ, пр."/>
      <sheetName val="Списание"/>
      <sheetName val="АРЕНДА"/>
      <sheetName val="РТ передача"/>
      <sheetName val="Лист2"/>
      <sheetName val="Лист1"/>
      <sheetName val="ик"/>
      <sheetName val="Баланс ээ"/>
      <sheetName val="Баланс мощности"/>
      <sheetName val="regs"/>
      <sheetName val="Справочники"/>
      <sheetName val="ээ"/>
      <sheetName val="Расчет НВВ общий"/>
      <sheetName val="ЭСО"/>
      <sheetName val="Ген. не уч. ОРЭМ"/>
      <sheetName val="Свод"/>
      <sheetName val="База"/>
      <sheetName val="proverka"/>
      <sheetName val="I"/>
      <sheetName val="MTO REV.0"/>
      <sheetName val="ПРОГНОЗ_1"/>
      <sheetName val="Dati Caricati"/>
      <sheetName val="Lists"/>
      <sheetName val="Прилож.1"/>
      <sheetName val="Списки"/>
      <sheetName val="F5"/>
      <sheetName val="Лист3"/>
      <sheetName val="Данные"/>
      <sheetName val="ИТ-бюджет"/>
    </sheetNames>
    <sheetDataSet>
      <sheetData sheetId="0" refreshError="1"/>
      <sheetData sheetId="1" refreshError="1"/>
      <sheetData sheetId="2" refreshError="1">
        <row r="5">
          <cell r="G5">
            <v>4551113.38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7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4">
          <cell r="G194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>
        <row r="5">
          <cell r="G5">
            <v>0</v>
          </cell>
        </row>
      </sheetData>
      <sheetData sheetId="13" refreshError="1"/>
      <sheetData sheetId="14" refreshError="1"/>
      <sheetData sheetId="15" refreshError="1"/>
      <sheetData sheetId="16">
        <row r="5">
          <cell r="G5">
            <v>16503137.241579933</v>
          </cell>
        </row>
      </sheetData>
      <sheetData sheetId="17">
        <row r="5">
          <cell r="G5">
            <v>16503137.241579933</v>
          </cell>
        </row>
      </sheetData>
      <sheetData sheetId="18">
        <row r="5">
          <cell r="G5">
            <v>16503137.241579933</v>
          </cell>
        </row>
      </sheetData>
      <sheetData sheetId="19">
        <row r="5">
          <cell r="G5">
            <v>16503137.241579933</v>
          </cell>
        </row>
      </sheetData>
      <sheetData sheetId="20">
        <row r="5">
          <cell r="G5">
            <v>16503137.241579933</v>
          </cell>
        </row>
      </sheetData>
      <sheetData sheetId="21">
        <row r="5">
          <cell r="G5">
            <v>16503137.241579933</v>
          </cell>
        </row>
      </sheetData>
      <sheetData sheetId="22">
        <row r="5">
          <cell r="G5">
            <v>16503137.241579933</v>
          </cell>
        </row>
      </sheetData>
      <sheetData sheetId="23">
        <row r="5">
          <cell r="G5">
            <v>16503137.241579933</v>
          </cell>
        </row>
      </sheetData>
      <sheetData sheetId="24">
        <row r="5">
          <cell r="G5">
            <v>16503137.241579933</v>
          </cell>
        </row>
      </sheetData>
      <sheetData sheetId="25">
        <row r="5">
          <cell r="G5">
            <v>16503137.241579933</v>
          </cell>
        </row>
      </sheetData>
      <sheetData sheetId="26">
        <row r="5">
          <cell r="G5">
            <v>16503137.241579933</v>
          </cell>
        </row>
      </sheetData>
      <sheetData sheetId="27">
        <row r="5">
          <cell r="G5">
            <v>16503137.241579933</v>
          </cell>
        </row>
      </sheetData>
      <sheetData sheetId="28">
        <row r="5">
          <cell r="G5">
            <v>16503137.241579933</v>
          </cell>
        </row>
      </sheetData>
      <sheetData sheetId="29">
        <row r="5">
          <cell r="G5">
            <v>16503137.241579933</v>
          </cell>
        </row>
      </sheetData>
      <sheetData sheetId="30">
        <row r="5">
          <cell r="G5">
            <v>16503137.241579933</v>
          </cell>
        </row>
      </sheetData>
      <sheetData sheetId="31">
        <row r="5">
          <cell r="G5">
            <v>16503137.241579933</v>
          </cell>
        </row>
      </sheetData>
      <sheetData sheetId="32">
        <row r="5">
          <cell r="G5">
            <v>16503137.241579933</v>
          </cell>
        </row>
      </sheetData>
      <sheetData sheetId="33">
        <row r="5">
          <cell r="G5">
            <v>16503137.241579933</v>
          </cell>
        </row>
      </sheetData>
      <sheetData sheetId="34">
        <row r="5">
          <cell r="G5">
            <v>16503137.241579933</v>
          </cell>
        </row>
      </sheetData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>
        <row r="5">
          <cell r="G5">
            <v>4551113.38</v>
          </cell>
        </row>
      </sheetData>
      <sheetData sheetId="55" refreshError="1"/>
      <sheetData sheetId="5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2008 -2010"/>
      <sheetName val="свод"/>
      <sheetName val="DATA"/>
      <sheetName val="FST5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Заголовок"/>
      <sheetName val="База"/>
      <sheetName val="КБФ"/>
      <sheetName val="КЧФ"/>
      <sheetName val="СОФ"/>
      <sheetName val="СтЭ"/>
      <sheetName val="ИнгФ"/>
      <sheetName val="ДагЭ"/>
      <sheetName val="АУ"/>
      <sheetName val="МРСК"/>
      <sheetName val="ПЗ корр план"/>
      <sheetName val="ФОТ_ТБР"/>
      <sheetName val="потоки передача"/>
      <sheetName val="2014-2012 Анализ отклонений"/>
      <sheetName val="2013 корр Анализ откл."/>
      <sheetName val="Фиксты"/>
      <sheetName val="10163"/>
      <sheetName val="Экономия"/>
      <sheetName val="Темп РОР"/>
      <sheetName val="ТБР 2010-2013"/>
      <sheetName val="EBITDA"/>
      <sheetName val="Инфа к Презе"/>
      <sheetName val="Лист1"/>
      <sheetName val="IRR"/>
      <sheetName val="сводная"/>
      <sheetName val="Общая числ."/>
      <sheetName val="1. УЕ"/>
      <sheetName val="УЕ"/>
      <sheetName val="1. УЕ (наш первонач)"/>
      <sheetName val="2. Рабочие"/>
      <sheetName val="3. АТЦ"/>
      <sheetName val="4.Цеховые"/>
      <sheetName val="1.Расчет по АУП (2)"/>
      <sheetName val="5. АУП"/>
      <sheetName val="6. МОП"/>
      <sheetName val="Кнеяв"/>
      <sheetName val="2. Рабочий персонал (2)"/>
      <sheetName val="П2.1 (МО и ДО)"/>
      <sheetName val="П2.2 (МО и ДО)"/>
      <sheetName val="Ср.разряд"/>
      <sheetName val="Кондинский"/>
      <sheetName val="Заболоченность, расстояние "/>
      <sheetName val="Лист2"/>
      <sheetName val="Лист3"/>
      <sheetName val="Лист4"/>
      <sheetName val="Лист5"/>
      <sheetName val="Лист6"/>
      <sheetName val="Лист7"/>
      <sheetName val="Лист8"/>
      <sheetName val="Лист9"/>
      <sheetName val="Контроль"/>
      <sheetName val="Сценарные условия"/>
      <sheetName val="Список ДЗО"/>
      <sheetName val="СБП_Общее"/>
      <sheetName val="СБП_Проверки"/>
      <sheetName val="СБП_ДопИнфо"/>
      <sheetName val="СБП_ОцП"/>
      <sheetName val="СБП_ИПР"/>
      <sheetName val="СБП_СметаЗатрат"/>
      <sheetName val="СБП_дляФСК_Персонал"/>
      <sheetName val="СБП_Затраты_на_персонал"/>
      <sheetName val="СБП_ОФР"/>
      <sheetName val="СБП_БДР"/>
      <sheetName val="СБП_ДохРасх_ВГО"/>
      <sheetName val="СБП_БДДС"/>
      <sheetName val="СБП_БДДС_ВГО"/>
      <sheetName val="СБП_ПрогнозныйБаланс"/>
      <sheetName val="СБП_ПрогнозныйБаланс_ВГО"/>
      <sheetName val="СБП_Списки"/>
      <sheetName val="Титул"/>
      <sheetName val="Содержание_расшир. формат"/>
      <sheetName val="Содержание_агрегир.формат"/>
      <sheetName val="t_настройки"/>
      <sheetName val="1.Общие сведения"/>
      <sheetName val="2.Оценочные показатели"/>
      <sheetName val="3.Программа реализации"/>
      <sheetName val="4. Затраты на персонал"/>
      <sheetName val="5.ИПР"/>
      <sheetName val="6.ОФР"/>
      <sheetName val="7. Смета затрат"/>
      <sheetName val="8.БДР"/>
      <sheetName val="9.БДДС (ДПН)"/>
      <sheetName val="10.Прогнозный баланс"/>
      <sheetName val="11.ПУЭ"/>
      <sheetName val="Списки"/>
    </sheetNames>
    <sheetDataSet>
      <sheetData sheetId="0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>
        <row r="5">
          <cell r="G5">
            <v>2222938.4948999998</v>
          </cell>
        </row>
      </sheetData>
      <sheetData sheetId="20">
        <row r="13">
          <cell r="G13">
            <v>2101537.73</v>
          </cell>
        </row>
      </sheetData>
      <sheetData sheetId="21">
        <row r="5">
          <cell r="G5">
            <v>2222938.4948999998</v>
          </cell>
        </row>
      </sheetData>
      <sheetData sheetId="22">
        <row r="5">
          <cell r="G5">
            <v>2222938.4948999998</v>
          </cell>
        </row>
      </sheetData>
      <sheetData sheetId="23">
        <row r="5">
          <cell r="G5">
            <v>2222938.4948999998</v>
          </cell>
        </row>
      </sheetData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>
        <row r="5">
          <cell r="G5">
            <v>2222938.4948999998</v>
          </cell>
        </row>
      </sheetData>
      <sheetData sheetId="39">
        <row r="5">
          <cell r="G5">
            <v>2222938.4948999998</v>
          </cell>
        </row>
      </sheetData>
      <sheetData sheetId="40" refreshError="1"/>
      <sheetData sheetId="41" refreshError="1"/>
      <sheetData sheetId="42">
        <row r="5">
          <cell r="G5">
            <v>2222938.4948999998</v>
          </cell>
        </row>
      </sheetData>
      <sheetData sheetId="43">
        <row r="5">
          <cell r="G5">
            <v>2222938.4948999998</v>
          </cell>
        </row>
      </sheetData>
      <sheetData sheetId="44">
        <row r="13">
          <cell r="G13">
            <v>2101537.73</v>
          </cell>
        </row>
      </sheetData>
      <sheetData sheetId="45">
        <row r="5">
          <cell r="G5">
            <v>2222938.4948999998</v>
          </cell>
        </row>
      </sheetData>
      <sheetData sheetId="46">
        <row r="5">
          <cell r="G5">
            <v>2222938.4948999998</v>
          </cell>
        </row>
      </sheetData>
      <sheetData sheetId="47">
        <row r="5">
          <cell r="G5">
            <v>2222938.4948999998</v>
          </cell>
        </row>
      </sheetData>
      <sheetData sheetId="48">
        <row r="5">
          <cell r="G5">
            <v>2222938.4948999998</v>
          </cell>
        </row>
      </sheetData>
      <sheetData sheetId="49">
        <row r="5">
          <cell r="G5">
            <v>2222938.4948999998</v>
          </cell>
        </row>
      </sheetData>
      <sheetData sheetId="50">
        <row r="5">
          <cell r="G5">
            <v>2222938.4948999998</v>
          </cell>
        </row>
      </sheetData>
      <sheetData sheetId="51">
        <row r="5">
          <cell r="G5">
            <v>2222938.4948999998</v>
          </cell>
        </row>
      </sheetData>
      <sheetData sheetId="52">
        <row r="5">
          <cell r="G5">
            <v>2222938.4948999998</v>
          </cell>
        </row>
      </sheetData>
      <sheetData sheetId="53">
        <row r="5">
          <cell r="G5">
            <v>2222938.4948999998</v>
          </cell>
        </row>
      </sheetData>
      <sheetData sheetId="54">
        <row r="5">
          <cell r="G5">
            <v>2222938.4948999998</v>
          </cell>
        </row>
      </sheetData>
      <sheetData sheetId="55">
        <row r="5">
          <cell r="G5">
            <v>2222938.4948999998</v>
          </cell>
        </row>
      </sheetData>
      <sheetData sheetId="56">
        <row r="5">
          <cell r="G5">
            <v>2222938.4948999998</v>
          </cell>
        </row>
      </sheetData>
      <sheetData sheetId="57">
        <row r="5">
          <cell r="G5">
            <v>2222938.4948999998</v>
          </cell>
        </row>
      </sheetData>
      <sheetData sheetId="58" refreshError="1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30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2.3"/>
      <sheetName val="перекрестка"/>
      <sheetName val="TDSheet"/>
      <sheetName val="RAB_МСК_от 16.11.2010"/>
      <sheetName val="Свод"/>
      <sheetName val="Регионы"/>
      <sheetName val="Ф-1 (для АО-энерго)"/>
      <sheetName val="Ф-2 (для АО-энерго)"/>
      <sheetName val="Справочники"/>
      <sheetName val="ИПР 2012"/>
      <sheetName val="ИПР 2012-2017"/>
      <sheetName val="прил. 1.1"/>
      <sheetName val="прил. 1.2 "/>
      <sheetName val="прил. 1.3"/>
      <sheetName val="прил. 1.4"/>
      <sheetName val="прил. 2.2"/>
      <sheetName val="прил. 4.2"/>
      <sheetName val="1.2"/>
      <sheetName val="стадия реализации"/>
      <sheetName val="ввод-вывод"/>
      <sheetName val="2.2_прил."/>
      <sheetName val="2008 -2010"/>
      <sheetName val="ээ"/>
      <sheetName val="СарРС"/>
      <sheetName val="0"/>
      <sheetName val="1"/>
      <sheetName val="10"/>
      <sheetName val="11"/>
      <sheetName val="12"/>
      <sheetName val="13"/>
      <sheetName val="14"/>
      <sheetName val="18"/>
      <sheetName val="19"/>
      <sheetName val="2"/>
      <sheetName val="21"/>
      <sheetName val="22"/>
      <sheetName val="23"/>
      <sheetName val="24.1"/>
      <sheetName val="26"/>
      <sheetName val="28"/>
      <sheetName val="29"/>
      <sheetName val="4.1"/>
      <sheetName val="8"/>
      <sheetName val="9"/>
      <sheetName val="ЭТЛ"/>
      <sheetName val="Добло"/>
      <sheetName val="TEHSHEET"/>
      <sheetName val="исправления_30_05_2006"/>
      <sheetName val="17_1"/>
      <sheetName val="18_2"/>
      <sheetName val="20_1"/>
      <sheetName val="21_3"/>
      <sheetName val="P2_1"/>
      <sheetName val="P2_2"/>
      <sheetName val="2_3"/>
      <sheetName val="RAB_МСК_от_16_11_2010"/>
      <sheetName val="Ф-1_(для_АО-энерго)"/>
      <sheetName val="Ф-2_(для_АО-энерго)"/>
      <sheetName val="ИПР_2012"/>
      <sheetName val="ИПР_2012-2017"/>
      <sheetName val="прил__1_1"/>
      <sheetName val="прил__1_2_"/>
      <sheetName val="прил__1_3"/>
      <sheetName val="прил__1_4"/>
      <sheetName val="прил__2_2"/>
      <sheetName val="прил__4_2"/>
      <sheetName val="1_2"/>
      <sheetName val="стадия_реализации"/>
      <sheetName val="2_2_прил_"/>
      <sheetName val="2008_-2010"/>
      <sheetName val="услуги непроизводств."/>
      <sheetName val="экология"/>
      <sheetName val="страховые"/>
      <sheetName val="НИОКР"/>
      <sheetName val="аренда"/>
      <sheetName val="другие затраты с-ст"/>
      <sheetName val="налоги в с-ст"/>
      <sheetName val="% за кредит"/>
      <sheetName val="поощрение (ДВ)"/>
      <sheetName val="другие из прибыли"/>
      <sheetName val="выпадающие"/>
      <sheetName val="материалы"/>
      <sheetName val="ремонты"/>
      <sheetName val="Лист1"/>
      <sheetName val="Лист2"/>
      <sheetName val="Лист3"/>
    </sheetNames>
    <sheetDataSet>
      <sheetData sheetId="0">
        <row r="4">
          <cell r="K4" t="str">
            <v>Проектная мощность/протяженность сетей (корректировка)</v>
          </cell>
        </row>
      </sheetData>
      <sheetData sheetId="1">
        <row r="4">
          <cell r="K4" t="str">
            <v>Проектная мощность/протяженность сетей (корректировка)</v>
          </cell>
        </row>
      </sheetData>
      <sheetData sheetId="2">
        <row r="4">
          <cell r="K4" t="str">
            <v>Проектная мощность/протяженность сетей (корректировка)</v>
          </cell>
        </row>
      </sheetData>
      <sheetData sheetId="3">
        <row r="4">
          <cell r="K4" t="str">
            <v>Проектная мощность/
протяженность сетей (корректировка)</v>
          </cell>
        </row>
      </sheetData>
      <sheetData sheetId="4" refreshError="1">
        <row r="4">
          <cell r="K4" t="str">
            <v>Проектная мощность/
протяженность сетей (корректировка)</v>
          </cell>
        </row>
        <row r="12">
          <cell r="M12">
            <v>107.86400000000003</v>
          </cell>
          <cell r="N12">
            <v>148.36000000000001</v>
          </cell>
          <cell r="R12">
            <v>180.5</v>
          </cell>
          <cell r="S12">
            <v>60.048000000000002</v>
          </cell>
          <cell r="W12">
            <v>106.791</v>
          </cell>
          <cell r="X12">
            <v>148.36000000000001</v>
          </cell>
          <cell r="AB12">
            <v>107.19300000000004</v>
          </cell>
          <cell r="AC12">
            <v>131.66399999999999</v>
          </cell>
        </row>
        <row r="13">
          <cell r="N13">
            <v>97.002000000000038</v>
          </cell>
          <cell r="S13">
            <v>145.89400000000001</v>
          </cell>
          <cell r="X13">
            <v>75.506999999999991</v>
          </cell>
          <cell r="AC13">
            <v>88.697000000000031</v>
          </cell>
        </row>
        <row r="14">
          <cell r="O14">
            <v>190.74400000000006</v>
          </cell>
          <cell r="T14">
            <v>117.008</v>
          </cell>
          <cell r="Y14">
            <v>140.79300000000003</v>
          </cell>
          <cell r="AD14">
            <v>138.96000000000004</v>
          </cell>
        </row>
        <row r="16">
          <cell r="L16">
            <v>498.05200000000002</v>
          </cell>
          <cell r="M16">
            <v>15.558999999999999</v>
          </cell>
          <cell r="Q16">
            <v>494.99</v>
          </cell>
          <cell r="R16">
            <v>15.5</v>
          </cell>
          <cell r="V16">
            <v>490.4</v>
          </cell>
          <cell r="W16">
            <v>15.558999999999999</v>
          </cell>
          <cell r="AA16">
            <v>486.22300000000001</v>
          </cell>
          <cell r="AB16">
            <v>15.08</v>
          </cell>
        </row>
        <row r="22">
          <cell r="G22">
            <v>199.18299999999999</v>
          </cell>
          <cell r="H22">
            <v>3.0459999999999998</v>
          </cell>
          <cell r="I22">
            <v>37.648000000000003</v>
          </cell>
          <cell r="J22">
            <v>217.88</v>
          </cell>
          <cell r="L22">
            <v>199.6</v>
          </cell>
          <cell r="M22">
            <v>17.5</v>
          </cell>
          <cell r="N22">
            <v>31</v>
          </cell>
          <cell r="O22">
            <v>120.37900000000006</v>
          </cell>
          <cell r="Q22">
            <v>230.893</v>
          </cell>
          <cell r="R22">
            <v>41.06</v>
          </cell>
          <cell r="S22">
            <v>70.461999999999989</v>
          </cell>
          <cell r="T22">
            <v>101.79300000000001</v>
          </cell>
          <cell r="V22">
            <v>211.7</v>
          </cell>
          <cell r="W22">
            <v>37.799999999999997</v>
          </cell>
          <cell r="X22">
            <v>64.599999999999994</v>
          </cell>
          <cell r="Y22">
            <v>68.299000000000035</v>
          </cell>
          <cell r="AA22">
            <v>220.67099999999999</v>
          </cell>
          <cell r="AB22">
            <v>24.190999999999999</v>
          </cell>
          <cell r="AC22">
            <v>60.997999999999998</v>
          </cell>
          <cell r="AD22">
            <v>126.642</v>
          </cell>
        </row>
      </sheetData>
      <sheetData sheetId="5">
        <row r="12">
          <cell r="H12">
            <v>124.88</v>
          </cell>
        </row>
      </sheetData>
      <sheetData sheetId="6" refreshError="1">
        <row r="7">
          <cell r="G7">
            <v>884</v>
          </cell>
        </row>
        <row r="10">
          <cell r="B10" t="str">
            <v>БП №1</v>
          </cell>
          <cell r="E10">
            <v>19670</v>
          </cell>
          <cell r="F10">
            <v>14881</v>
          </cell>
          <cell r="G10">
            <v>16229</v>
          </cell>
          <cell r="H10">
            <v>16868</v>
          </cell>
        </row>
        <row r="11">
          <cell r="B11" t="str">
            <v>БП №2</v>
          </cell>
          <cell r="E11">
            <v>9538.7800000000007</v>
          </cell>
          <cell r="F11">
            <v>8269</v>
          </cell>
          <cell r="G11">
            <v>9722.32</v>
          </cell>
          <cell r="H11">
            <v>8795</v>
          </cell>
        </row>
        <row r="12">
          <cell r="B12" t="str">
            <v>БП №3</v>
          </cell>
          <cell r="E12">
            <v>0</v>
          </cell>
          <cell r="F12">
            <v>334</v>
          </cell>
          <cell r="G12">
            <v>7000</v>
          </cell>
          <cell r="H12">
            <v>124.88</v>
          </cell>
        </row>
        <row r="13">
          <cell r="B13" t="str">
            <v>БП №4</v>
          </cell>
        </row>
        <row r="14">
          <cell r="B14" t="str">
            <v>БП №5</v>
          </cell>
          <cell r="G14">
            <v>1.6240000000000001</v>
          </cell>
          <cell r="H14">
            <v>1.77</v>
          </cell>
        </row>
        <row r="15">
          <cell r="B15" t="str">
            <v>БП №6</v>
          </cell>
          <cell r="E15">
            <v>4587</v>
          </cell>
          <cell r="F15">
            <v>4939</v>
          </cell>
          <cell r="G15">
            <v>41599</v>
          </cell>
          <cell r="H15">
            <v>34768</v>
          </cell>
        </row>
        <row r="16">
          <cell r="B16" t="str">
            <v>БП №7</v>
          </cell>
          <cell r="G16">
            <v>36320</v>
          </cell>
          <cell r="H16">
            <v>30033</v>
          </cell>
        </row>
        <row r="17">
          <cell r="B17" t="str">
            <v>БП №8</v>
          </cell>
          <cell r="E17">
            <v>4587</v>
          </cell>
          <cell r="F17">
            <v>4939</v>
          </cell>
          <cell r="G17">
            <v>5279</v>
          </cell>
          <cell r="H17">
            <v>4735</v>
          </cell>
        </row>
        <row r="18">
          <cell r="B18" t="str">
            <v>БП №9</v>
          </cell>
        </row>
        <row r="19">
          <cell r="B19" t="str">
            <v>БП №10</v>
          </cell>
          <cell r="E19">
            <v>5620</v>
          </cell>
          <cell r="F19">
            <v>5349</v>
          </cell>
          <cell r="G19">
            <v>8609.4</v>
          </cell>
          <cell r="H19">
            <v>5100</v>
          </cell>
        </row>
        <row r="21">
          <cell r="E21">
            <v>1484</v>
          </cell>
          <cell r="F21">
            <v>1413</v>
          </cell>
          <cell r="G21">
            <v>0.16</v>
          </cell>
          <cell r="H21">
            <v>182.4</v>
          </cell>
          <cell r="M21">
            <v>0.02</v>
          </cell>
          <cell r="N21">
            <v>22.817</v>
          </cell>
        </row>
        <row r="22">
          <cell r="E22">
            <v>199.18299999999999</v>
          </cell>
          <cell r="F22">
            <v>3.0459999999999998</v>
          </cell>
          <cell r="G22">
            <v>37.488</v>
          </cell>
          <cell r="H22">
            <v>35.479999999999997</v>
          </cell>
          <cell r="K22">
            <v>24.54</v>
          </cell>
          <cell r="L22">
            <v>0.45</v>
          </cell>
          <cell r="M22">
            <v>5.77</v>
          </cell>
          <cell r="N22">
            <v>6.4710000000000001</v>
          </cell>
        </row>
        <row r="23">
          <cell r="E23">
            <v>8.9429999999999996</v>
          </cell>
          <cell r="F23">
            <v>1.6990000000000001</v>
          </cell>
          <cell r="G23">
            <v>7.7919999999999998</v>
          </cell>
          <cell r="H23">
            <v>12.705</v>
          </cell>
          <cell r="K23">
            <v>1.71</v>
          </cell>
          <cell r="L23">
            <v>0.25</v>
          </cell>
          <cell r="M23">
            <v>1.24</v>
          </cell>
          <cell r="N23">
            <v>3.05</v>
          </cell>
        </row>
        <row r="57">
          <cell r="G57">
            <v>1.0660000000000001</v>
          </cell>
          <cell r="H57">
            <v>90.832999999999998</v>
          </cell>
          <cell r="M57">
            <v>0.122</v>
          </cell>
          <cell r="N57">
            <v>10.4</v>
          </cell>
        </row>
        <row r="58">
          <cell r="E58">
            <v>220.67099999999999</v>
          </cell>
          <cell r="F58">
            <v>24.190999999999999</v>
          </cell>
          <cell r="G58">
            <v>59.931999999999995</v>
          </cell>
          <cell r="H58">
            <v>35.808999999999997</v>
          </cell>
          <cell r="K58">
            <v>31.178000000000001</v>
          </cell>
          <cell r="L58">
            <v>2.766</v>
          </cell>
          <cell r="M58">
            <v>6.8609999999999998</v>
          </cell>
          <cell r="N58">
            <v>4.1009999999999991</v>
          </cell>
        </row>
        <row r="59">
          <cell r="E59">
            <v>8.6590000000000007</v>
          </cell>
          <cell r="F59">
            <v>0.9</v>
          </cell>
          <cell r="G59">
            <v>2.6389999999999998</v>
          </cell>
          <cell r="H59">
            <v>3.9020000000000001</v>
          </cell>
          <cell r="K59">
            <v>0.98799999999999999</v>
          </cell>
          <cell r="L59">
            <v>0.10299999999999999</v>
          </cell>
          <cell r="M59">
            <v>0.30099999999999999</v>
          </cell>
          <cell r="N59">
            <v>0.44500000000000001</v>
          </cell>
        </row>
      </sheetData>
      <sheetData sheetId="7" refreshError="1"/>
      <sheetData sheetId="8" refreshError="1">
        <row r="7">
          <cell r="G7">
            <v>884</v>
          </cell>
        </row>
        <row r="10">
          <cell r="G10">
            <v>1760</v>
          </cell>
          <cell r="H10">
            <v>2010</v>
          </cell>
          <cell r="I10">
            <v>1910</v>
          </cell>
          <cell r="J10">
            <v>2242</v>
          </cell>
          <cell r="K10">
            <v>2220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1760</v>
          </cell>
          <cell r="H12">
            <v>2010</v>
          </cell>
          <cell r="I12">
            <v>1910</v>
          </cell>
          <cell r="J12">
            <v>2242</v>
          </cell>
          <cell r="K12">
            <v>2220</v>
          </cell>
        </row>
        <row r="14">
          <cell r="G14">
            <v>1.6240000000000001</v>
          </cell>
          <cell r="H14">
            <v>1.77</v>
          </cell>
          <cell r="I14">
            <v>1.92056</v>
          </cell>
          <cell r="J14">
            <v>1.9211</v>
          </cell>
          <cell r="K14">
            <v>1.8364916044776123</v>
          </cell>
        </row>
        <row r="17">
          <cell r="G17">
            <v>3</v>
          </cell>
          <cell r="H17">
            <v>2.7</v>
          </cell>
          <cell r="I17">
            <v>1.6</v>
          </cell>
          <cell r="J17">
            <v>1.627</v>
          </cell>
          <cell r="K17">
            <v>1.6686937999730731</v>
          </cell>
        </row>
        <row r="20">
          <cell r="G20">
            <v>41.5</v>
          </cell>
          <cell r="H20">
            <v>19.457999999999998</v>
          </cell>
          <cell r="I20">
            <v>39</v>
          </cell>
          <cell r="J20">
            <v>25.7</v>
          </cell>
          <cell r="K20">
            <v>47</v>
          </cell>
        </row>
        <row r="23">
          <cell r="G23">
            <v>10</v>
          </cell>
          <cell r="H23">
            <v>9.5</v>
          </cell>
          <cell r="I23">
            <v>10</v>
          </cell>
          <cell r="J23">
            <v>10</v>
          </cell>
          <cell r="K23">
            <v>9.8062416394793939</v>
          </cell>
        </row>
        <row r="26">
          <cell r="G26">
            <v>621</v>
          </cell>
          <cell r="I26">
            <v>621</v>
          </cell>
        </row>
        <row r="29">
          <cell r="G29">
            <v>9.61</v>
          </cell>
          <cell r="H29">
            <v>8</v>
          </cell>
          <cell r="I29">
            <v>10</v>
          </cell>
          <cell r="J29">
            <v>10.000999999999999</v>
          </cell>
          <cell r="K29">
            <v>10.101311439854733</v>
          </cell>
        </row>
        <row r="33">
          <cell r="G33">
            <v>316</v>
          </cell>
          <cell r="H33">
            <v>255</v>
          </cell>
          <cell r="I33">
            <v>258</v>
          </cell>
        </row>
        <row r="34">
          <cell r="G34">
            <v>10256.450000000001</v>
          </cell>
          <cell r="H34">
            <v>49314</v>
          </cell>
          <cell r="I34">
            <v>15611.26</v>
          </cell>
        </row>
        <row r="39">
          <cell r="G39">
            <v>3462</v>
          </cell>
          <cell r="H39">
            <v>3140</v>
          </cell>
          <cell r="I39">
            <v>4568</v>
          </cell>
        </row>
        <row r="40">
          <cell r="G40">
            <v>4360.45</v>
          </cell>
          <cell r="H40">
            <v>44053</v>
          </cell>
          <cell r="I40">
            <v>7808.26</v>
          </cell>
        </row>
      </sheetData>
      <sheetData sheetId="9">
        <row r="7">
          <cell r="G7">
            <v>884</v>
          </cell>
        </row>
      </sheetData>
      <sheetData sheetId="10" refreshError="1"/>
      <sheetData sheetId="11" refreshError="1">
        <row r="6">
          <cell r="F6">
            <v>17217</v>
          </cell>
        </row>
        <row r="12">
          <cell r="F12">
            <v>25985</v>
          </cell>
          <cell r="I12">
            <v>4227</v>
          </cell>
          <cell r="J12">
            <v>18903</v>
          </cell>
        </row>
        <row r="13">
          <cell r="F13">
            <v>11964</v>
          </cell>
          <cell r="G13">
            <v>51869</v>
          </cell>
          <cell r="H13">
            <v>51739</v>
          </cell>
          <cell r="I13">
            <v>95510</v>
          </cell>
          <cell r="J13">
            <v>11166</v>
          </cell>
        </row>
        <row r="14">
          <cell r="F14">
            <v>23686</v>
          </cell>
          <cell r="J14">
            <v>22688</v>
          </cell>
        </row>
        <row r="15">
          <cell r="F15">
            <v>2539</v>
          </cell>
          <cell r="G15">
            <v>58468</v>
          </cell>
          <cell r="H15">
            <v>54192</v>
          </cell>
          <cell r="I15">
            <v>53447</v>
          </cell>
          <cell r="J15">
            <v>4957</v>
          </cell>
        </row>
        <row r="17">
          <cell r="F17">
            <v>35548</v>
          </cell>
          <cell r="G17">
            <v>35840</v>
          </cell>
          <cell r="H17">
            <v>43900</v>
          </cell>
          <cell r="I17">
            <v>46028</v>
          </cell>
          <cell r="J17">
            <v>46646</v>
          </cell>
        </row>
        <row r="18">
          <cell r="G18">
            <v>370</v>
          </cell>
          <cell r="H18">
            <v>370</v>
          </cell>
        </row>
        <row r="19">
          <cell r="F19">
            <v>13902</v>
          </cell>
          <cell r="G19">
            <v>17411</v>
          </cell>
          <cell r="H19">
            <v>18800</v>
          </cell>
          <cell r="I19">
            <v>21403</v>
          </cell>
          <cell r="J19">
            <v>21987</v>
          </cell>
        </row>
        <row r="22">
          <cell r="F22">
            <v>0</v>
          </cell>
          <cell r="G22">
            <v>0</v>
          </cell>
          <cell r="I22">
            <v>602</v>
          </cell>
        </row>
        <row r="24">
          <cell r="F24">
            <v>35</v>
          </cell>
          <cell r="G24">
            <v>14</v>
          </cell>
          <cell r="H24">
            <v>34</v>
          </cell>
          <cell r="I24">
            <v>0</v>
          </cell>
          <cell r="J24">
            <v>34</v>
          </cell>
        </row>
        <row r="28">
          <cell r="B28" t="str">
            <v>Налог на землю</v>
          </cell>
          <cell r="F28">
            <v>3776</v>
          </cell>
          <cell r="G28">
            <v>1372</v>
          </cell>
          <cell r="H28">
            <v>1610</v>
          </cell>
          <cell r="I28">
            <v>189</v>
          </cell>
          <cell r="J28">
            <v>396</v>
          </cell>
        </row>
        <row r="29">
          <cell r="B29" t="str">
            <v>Налог с владенльцев транспортных средств</v>
          </cell>
          <cell r="F29">
            <v>289</v>
          </cell>
          <cell r="G29">
            <v>263</v>
          </cell>
          <cell r="H29">
            <v>316</v>
          </cell>
          <cell r="I29">
            <v>255</v>
          </cell>
          <cell r="J29">
            <v>258</v>
          </cell>
        </row>
        <row r="30">
          <cell r="B30" t="str">
            <v>средства по обязат.страхов.гражд.ответст.влад.странс.ср-в</v>
          </cell>
          <cell r="F30">
            <v>520</v>
          </cell>
          <cell r="G30">
            <v>220</v>
          </cell>
          <cell r="H30">
            <v>621</v>
          </cell>
          <cell r="I30">
            <v>0</v>
          </cell>
          <cell r="J30">
            <v>621</v>
          </cell>
        </row>
        <row r="32">
          <cell r="F32">
            <v>29639.27</v>
          </cell>
          <cell r="G32">
            <v>32209</v>
          </cell>
          <cell r="H32">
            <v>63990</v>
          </cell>
          <cell r="I32">
            <v>88564.044532580825</v>
          </cell>
          <cell r="J32">
            <v>71992.501444986789</v>
          </cell>
        </row>
        <row r="34">
          <cell r="B34" t="str">
            <v>Арнедная плата</v>
          </cell>
          <cell r="J34">
            <v>3235</v>
          </cell>
        </row>
        <row r="35">
          <cell r="B35" t="str">
            <v>услуги сторонних организаций</v>
          </cell>
          <cell r="C35" t="str">
            <v>L14</v>
          </cell>
          <cell r="E35" t="str">
            <v>Услуги ФСК</v>
          </cell>
          <cell r="F35">
            <v>15689</v>
          </cell>
          <cell r="G35">
            <v>4284</v>
          </cell>
          <cell r="H35">
            <v>4156</v>
          </cell>
          <cell r="I35">
            <v>6853</v>
          </cell>
          <cell r="J35">
            <v>3832</v>
          </cell>
        </row>
        <row r="36">
          <cell r="B36" t="str">
            <v>налог на имущество</v>
          </cell>
          <cell r="I36">
            <v>1206</v>
          </cell>
          <cell r="J36">
            <v>1538</v>
          </cell>
        </row>
        <row r="37">
          <cell r="B37" t="str">
            <v>прочие расходы</v>
          </cell>
          <cell r="F37">
            <v>13950.27</v>
          </cell>
          <cell r="G37">
            <v>27925</v>
          </cell>
          <cell r="H37">
            <v>59834</v>
          </cell>
          <cell r="I37">
            <v>80505.044532580825</v>
          </cell>
          <cell r="J37">
            <v>63387.501444986789</v>
          </cell>
        </row>
        <row r="42">
          <cell r="H42">
            <v>13310.153918560907</v>
          </cell>
          <cell r="I42">
            <v>10816.943268902191</v>
          </cell>
          <cell r="J42">
            <v>10288.562129765371</v>
          </cell>
        </row>
        <row r="43">
          <cell r="H43">
            <v>11848.926791537806</v>
          </cell>
          <cell r="I43">
            <v>9629.4280055400977</v>
          </cell>
          <cell r="J43">
            <v>10468.669280984604</v>
          </cell>
        </row>
        <row r="44">
          <cell r="H44">
            <v>26022.106076710166</v>
          </cell>
          <cell r="I44">
            <v>21147.737801634856</v>
          </cell>
          <cell r="J44">
            <v>29420.866092930712</v>
          </cell>
        </row>
        <row r="45">
          <cell r="H45">
            <v>7382.8132131911252</v>
          </cell>
          <cell r="I45">
            <v>5999.8909239228606</v>
          </cell>
          <cell r="J45">
            <v>7580.9024963193133</v>
          </cell>
        </row>
        <row r="46">
          <cell r="F46">
            <v>610</v>
          </cell>
          <cell r="G46">
            <v>0</v>
          </cell>
          <cell r="H46">
            <v>297</v>
          </cell>
          <cell r="I46">
            <v>0</v>
          </cell>
          <cell r="J46">
            <v>2090</v>
          </cell>
        </row>
        <row r="47">
          <cell r="F47">
            <v>4633</v>
          </cell>
          <cell r="G47">
            <v>0</v>
          </cell>
          <cell r="H47">
            <v>0</v>
          </cell>
          <cell r="I47">
            <v>0</v>
          </cell>
          <cell r="J47">
            <v>4128</v>
          </cell>
        </row>
        <row r="54">
          <cell r="F54">
            <v>457.75699999999995</v>
          </cell>
          <cell r="G54">
            <v>368.47900000000004</v>
          </cell>
          <cell r="H54">
            <v>444.20799999999997</v>
          </cell>
          <cell r="I54">
            <v>382.39900000000006</v>
          </cell>
          <cell r="J54">
            <v>432.50200000000001</v>
          </cell>
        </row>
      </sheetData>
      <sheetData sheetId="12" refreshError="1"/>
      <sheetData sheetId="13">
        <row r="6">
          <cell r="F6">
            <v>17217</v>
          </cell>
        </row>
      </sheetData>
      <sheetData sheetId="14" refreshError="1"/>
      <sheetData sheetId="15">
        <row r="10">
          <cell r="E10">
            <v>0</v>
          </cell>
        </row>
      </sheetData>
      <sheetData sheetId="16">
        <row r="10">
          <cell r="E10">
            <v>0</v>
          </cell>
        </row>
      </sheetData>
      <sheetData sheetId="17" refreshError="1"/>
      <sheetData sheetId="18">
        <row r="4">
          <cell r="K4" t="str">
            <v>БП №1</v>
          </cell>
        </row>
      </sheetData>
      <sheetData sheetId="19">
        <row r="4">
          <cell r="K4" t="str">
            <v>БП №1</v>
          </cell>
        </row>
      </sheetData>
      <sheetData sheetId="20" refreshError="1"/>
      <sheetData sheetId="21" refreshError="1">
        <row r="11">
          <cell r="F11">
            <v>230</v>
          </cell>
        </row>
        <row r="15">
          <cell r="F15">
            <v>160.33249999999998</v>
          </cell>
          <cell r="H15">
            <v>0.65700000000000003</v>
          </cell>
        </row>
        <row r="24">
          <cell r="K24">
            <v>1538</v>
          </cell>
        </row>
        <row r="25">
          <cell r="K25">
            <v>274</v>
          </cell>
        </row>
        <row r="26">
          <cell r="K26">
            <v>278</v>
          </cell>
        </row>
        <row r="27">
          <cell r="F27">
            <v>160.33249999999998</v>
          </cell>
          <cell r="H27">
            <v>78.694000000000003</v>
          </cell>
          <cell r="K27">
            <v>784</v>
          </cell>
        </row>
        <row r="28">
          <cell r="K28">
            <v>202</v>
          </cell>
        </row>
        <row r="45">
          <cell r="F45">
            <v>128.09136000000001</v>
          </cell>
          <cell r="H45">
            <v>1.0660000000000001</v>
          </cell>
        </row>
        <row r="93">
          <cell r="F93">
            <v>167.03239611517782</v>
          </cell>
          <cell r="G93">
            <v>90.501999999999995</v>
          </cell>
          <cell r="H93">
            <v>3.157</v>
          </cell>
        </row>
        <row r="105">
          <cell r="F105">
            <v>167.03239611517782</v>
          </cell>
          <cell r="G105">
            <v>38.502000000000002</v>
          </cell>
          <cell r="H105">
            <v>87.676000000000002</v>
          </cell>
        </row>
        <row r="122">
          <cell r="F122">
            <v>113.3886840778824</v>
          </cell>
          <cell r="G122">
            <v>38.502000000000002</v>
          </cell>
          <cell r="H122">
            <v>1.0660000000000001</v>
          </cell>
        </row>
      </sheetData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>
        <row r="10">
          <cell r="D10" t="str">
            <v>Действующая ИПР</v>
          </cell>
        </row>
      </sheetData>
      <sheetData sheetId="30"/>
      <sheetData sheetId="31"/>
      <sheetData sheetId="32">
        <row r="10">
          <cell r="D10" t="str">
            <v>Действующая ИПР</v>
          </cell>
        </row>
      </sheetData>
      <sheetData sheetId="33">
        <row r="10">
          <cell r="D10" t="str">
            <v>Действующая ИПР</v>
          </cell>
        </row>
      </sheetData>
      <sheetData sheetId="34">
        <row r="10">
          <cell r="D10" t="str">
            <v>Действующая ИПР</v>
          </cell>
        </row>
      </sheetData>
      <sheetData sheetId="35">
        <row r="10">
          <cell r="D10" t="str">
            <v>Действующая ИПР</v>
          </cell>
        </row>
      </sheetData>
      <sheetData sheetId="36">
        <row r="10">
          <cell r="D10" t="str">
            <v>Действующая ИПР</v>
          </cell>
        </row>
      </sheetData>
      <sheetData sheetId="37">
        <row r="10">
          <cell r="D10" t="str">
            <v>Действующая ИПР</v>
          </cell>
        </row>
      </sheetData>
      <sheetData sheetId="38">
        <row r="10">
          <cell r="D10" t="str">
            <v>Действующая ИПР</v>
          </cell>
        </row>
      </sheetData>
      <sheetData sheetId="39"/>
      <sheetData sheetId="40"/>
      <sheetData sheetId="41" refreshError="1"/>
      <sheetData sheetId="42" refreshError="1"/>
      <sheetData sheetId="43">
        <row r="10">
          <cell r="B10" t="str">
            <v>Наименование статей</v>
          </cell>
        </row>
      </sheetData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>
        <row r="10">
          <cell r="B10">
            <v>0</v>
          </cell>
        </row>
      </sheetData>
      <sheetData sheetId="65">
        <row r="11">
          <cell r="L11">
            <v>14851</v>
          </cell>
        </row>
      </sheetData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/>
      <sheetData sheetId="104"/>
      <sheetData sheetId="105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0"/>
      <sheetName val="1"/>
      <sheetName val="2"/>
      <sheetName val="3"/>
      <sheetName val="4"/>
      <sheetName val="4.1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Свод"/>
      <sheetName val="перекрестка"/>
      <sheetName val="18.2"/>
      <sheetName val="21.3"/>
      <sheetName val="2.3"/>
      <sheetName val="18.1"/>
      <sheetName val="19.1.1"/>
      <sheetName val="19.1.2"/>
      <sheetName val="19.2"/>
      <sheetName val="2.1"/>
      <sheetName val="21.1"/>
      <sheetName val="21.2.1"/>
      <sheetName val="21.2.2"/>
      <sheetName val="21.4"/>
      <sheetName val="28.3"/>
      <sheetName val="1.1"/>
      <sheetName val="1.2"/>
      <sheetName val="2.2"/>
      <sheetName val="20.1"/>
      <sheetName val="25.1"/>
      <sheetName val="28.1"/>
      <sheetName val="28.2"/>
      <sheetName val="P2.1"/>
      <sheetName val="P2.2"/>
      <sheetName val="Регионы"/>
      <sheetName val="ээ"/>
      <sheetName val="FES"/>
      <sheetName val="4_1"/>
      <sheetName val="6_1"/>
      <sheetName val="17_1"/>
      <sheetName val="24_1"/>
      <sheetName val="18_2"/>
      <sheetName val="21_3"/>
      <sheetName val="2_3"/>
      <sheetName val="18_1"/>
      <sheetName val="19_1_1"/>
      <sheetName val="19_1_2"/>
      <sheetName val="19_2"/>
      <sheetName val="2_1"/>
      <sheetName val="21_1"/>
      <sheetName val="21_2_1"/>
      <sheetName val="21_2_2"/>
      <sheetName val="21_4"/>
      <sheetName val="28_3"/>
      <sheetName val="1_1"/>
      <sheetName val="1_2"/>
      <sheetName val="2_2"/>
      <sheetName val="20_1"/>
      <sheetName val="25_1"/>
      <sheetName val="28_1"/>
      <sheetName val="28_2"/>
      <sheetName val="P2_1"/>
      <sheetName val="P2_2"/>
      <sheetName val="Лист"/>
      <sheetName val="навигация"/>
      <sheetName val="Т12"/>
      <sheetName val="Т3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>
        <row r="6">
          <cell r="A6" t="str">
            <v>&lt;Учебное заведение 1&gt;</v>
          </cell>
          <cell r="B6" t="str">
            <v>тыс.руб.</v>
          </cell>
          <cell r="C6" t="str">
            <v>1</v>
          </cell>
          <cell r="D6" t="str">
            <v>&lt;Учебное заведение 1&gt;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</row>
        <row r="8">
          <cell r="A8" t="str">
            <v>договор № ___ от ____</v>
          </cell>
          <cell r="B8" t="str">
            <v>тыс.руб.</v>
          </cell>
          <cell r="C8" t="str">
            <v>2</v>
          </cell>
          <cell r="D8" t="str">
            <v>&lt;Учебное заведение 1&gt;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</row>
        <row r="10">
          <cell r="A10" t="str">
            <v>&lt;Учебное заведение 2&gt;</v>
          </cell>
          <cell r="B10" t="str">
            <v>тыс.руб.</v>
          </cell>
          <cell r="C10" t="str">
            <v>1</v>
          </cell>
          <cell r="D10" t="str">
            <v>&lt;Учебное заведение 2&gt;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2">
          <cell r="A12" t="str">
            <v>договор № ___ от ____</v>
          </cell>
          <cell r="B12" t="str">
            <v>тыс.руб.</v>
          </cell>
          <cell r="C12" t="str">
            <v>2</v>
          </cell>
          <cell r="D12" t="str">
            <v>&lt;Учебное заведение 2&gt;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4">
          <cell r="A14" t="str">
            <v>&lt;Учебное заведение 3&gt;</v>
          </cell>
          <cell r="B14" t="str">
            <v>тыс.руб.</v>
          </cell>
          <cell r="C14" t="str">
            <v>1</v>
          </cell>
          <cell r="D14" t="str">
            <v>&lt;Учебное заведение 3&gt;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6">
          <cell r="A16" t="str">
            <v>договор № ___ от ____</v>
          </cell>
          <cell r="B16" t="str">
            <v>тыс.руб.</v>
          </cell>
          <cell r="C16" t="str">
            <v>2</v>
          </cell>
          <cell r="D16" t="str">
            <v>&lt;Учебное заведение 3&gt;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20">
          <cell r="A20" t="str">
            <v>договор № ___ от ____</v>
          </cell>
        </row>
        <row r="24">
          <cell r="A24" t="str">
            <v>договор № ___ от ____</v>
          </cell>
        </row>
        <row r="28">
          <cell r="A28" t="str">
            <v>договор № ___ от ____</v>
          </cell>
        </row>
        <row r="32">
          <cell r="A32" t="str">
            <v>договор № ___ от ____</v>
          </cell>
        </row>
        <row r="36">
          <cell r="A36" t="str">
            <v>договор № ___ от ____</v>
          </cell>
        </row>
        <row r="40">
          <cell r="A40" t="str">
            <v>договор № ___ от ____</v>
          </cell>
        </row>
        <row r="42">
          <cell r="A42" t="str">
            <v>&lt;Учебное заведение&gt;</v>
          </cell>
          <cell r="B42" t="str">
            <v>тыс.руб.</v>
          </cell>
          <cell r="C42" t="str">
            <v>1</v>
          </cell>
          <cell r="D42" t="str">
            <v>&lt;Учебное заведение&gt;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4">
          <cell r="A44" t="str">
            <v>договор № ___ от ____</v>
          </cell>
          <cell r="B44" t="str">
            <v>тыс.руб.</v>
          </cell>
          <cell r="C44" t="str">
            <v>2</v>
          </cell>
          <cell r="D44" t="str">
            <v>&lt;Учебное заведение&gt;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6">
          <cell r="A46" t="str">
            <v>&lt;Учебное заведение&gt;</v>
          </cell>
          <cell r="B46" t="str">
            <v>тыс.руб.</v>
          </cell>
          <cell r="C46" t="str">
            <v>1</v>
          </cell>
          <cell r="D46" t="str">
            <v>&lt;Учебное заведение&gt;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8">
          <cell r="A48" t="str">
            <v>договор № ___ от ____</v>
          </cell>
          <cell r="B48" t="str">
            <v>тыс.руб.</v>
          </cell>
          <cell r="C48" t="str">
            <v>2</v>
          </cell>
          <cell r="D48" t="str">
            <v>&lt;Учебное заведение&gt;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50">
          <cell r="A50" t="str">
            <v>&lt;Учебное заведение&gt;</v>
          </cell>
          <cell r="B50" t="str">
            <v>тыс.руб.</v>
          </cell>
          <cell r="C50" t="str">
            <v>1</v>
          </cell>
          <cell r="D50" t="str">
            <v>&lt;Учебное заведение&gt;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2">
          <cell r="A52" t="str">
            <v>договор № ___ от ____</v>
          </cell>
          <cell r="B52" t="str">
            <v>тыс.руб.</v>
          </cell>
          <cell r="C52" t="str">
            <v>2</v>
          </cell>
          <cell r="D52" t="str">
            <v>&lt;Учебное заведение&gt;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6">
          <cell r="A56" t="str">
            <v>договор № ___ от ____</v>
          </cell>
        </row>
        <row r="60">
          <cell r="A60" t="str">
            <v>договор № ___ от ____</v>
          </cell>
        </row>
        <row r="62">
          <cell r="A62" t="str">
            <v>&lt;Учебное заведение&gt;</v>
          </cell>
          <cell r="B62" t="str">
            <v>тыс.руб.</v>
          </cell>
          <cell r="C62" t="str">
            <v>1</v>
          </cell>
          <cell r="D62" t="str">
            <v>&lt;Учебное заведение&gt;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4">
          <cell r="A64" t="str">
            <v>договор № ___ от ____</v>
          </cell>
          <cell r="B64" t="str">
            <v>тыс.руб.</v>
          </cell>
          <cell r="C64" t="str">
            <v>2</v>
          </cell>
          <cell r="D64" t="str">
            <v>&lt;Учебное заведение&gt;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8">
          <cell r="A68" t="str">
            <v>договор № ___ от ____</v>
          </cell>
        </row>
        <row r="70">
          <cell r="A70" t="str">
            <v>&lt;Учебное заведение&gt;</v>
          </cell>
          <cell r="B70" t="str">
            <v>тыс.руб.</v>
          </cell>
          <cell r="C70" t="str">
            <v>1</v>
          </cell>
          <cell r="D70" t="str">
            <v>&lt;Учебное заведение&gt;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2">
          <cell r="A72" t="str">
            <v>договор № ___ от ____</v>
          </cell>
          <cell r="B72" t="str">
            <v>тыс.руб.</v>
          </cell>
          <cell r="C72" t="str">
            <v>2</v>
          </cell>
          <cell r="D72" t="str">
            <v>&lt;Учебное заведение&gt;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4">
          <cell r="A74" t="str">
            <v>&lt;Учебное заведение&gt;</v>
          </cell>
          <cell r="B74" t="str">
            <v>тыс.руб.</v>
          </cell>
          <cell r="C74" t="str">
            <v>1</v>
          </cell>
          <cell r="D74" t="str">
            <v>&lt;Учебное заведение&gt;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6">
          <cell r="A76" t="str">
            <v>договор № ___ от ____</v>
          </cell>
          <cell r="B76" t="str">
            <v>тыс.руб.</v>
          </cell>
          <cell r="C76" t="str">
            <v>2</v>
          </cell>
          <cell r="D76" t="str">
            <v>&lt;Учебное заведение&gt;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8">
          <cell r="A78" t="str">
            <v>&lt;Учебное заведение&gt;</v>
          </cell>
          <cell r="B78" t="str">
            <v>тыс.руб.</v>
          </cell>
          <cell r="C78" t="str">
            <v>1</v>
          </cell>
          <cell r="D78" t="str">
            <v>&lt;Учебное заведение&gt;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80">
          <cell r="A80" t="str">
            <v>договор № ___ от ____</v>
          </cell>
          <cell r="B80" t="str">
            <v>тыс.руб.</v>
          </cell>
          <cell r="C80" t="str">
            <v>2</v>
          </cell>
          <cell r="D80" t="str">
            <v>&lt;Учебное заведение&gt;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</row>
        <row r="82">
          <cell r="A82" t="str">
            <v>Прочие расходы на обучение</v>
          </cell>
          <cell r="B82" t="str">
            <v>тыс.руб.</v>
          </cell>
          <cell r="C82" t="str">
            <v>1</v>
          </cell>
          <cell r="D82" t="str">
            <v>Прочие расходы на обучение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</row>
        <row r="84">
          <cell r="A84" t="str">
            <v>договор № ___ от ____</v>
          </cell>
          <cell r="B84" t="str">
            <v>тыс.руб.</v>
          </cell>
          <cell r="C84" t="str">
            <v>2</v>
          </cell>
          <cell r="D84" t="str">
            <v>Прочие расходы на обучение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A85" t="str">
            <v>договор № ___ от ____</v>
          </cell>
          <cell r="B85" t="str">
            <v>тыс.руб.</v>
          </cell>
          <cell r="C85" t="str">
            <v>2</v>
          </cell>
          <cell r="D85" t="str">
            <v>Прочие расходы на обучение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перекрестка"/>
      <sheetName val="16"/>
      <sheetName val="18.2"/>
      <sheetName val="4"/>
      <sheetName val="6"/>
      <sheetName val="15"/>
      <sheetName val="17.1"/>
      <sheetName val="2.3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шаблон для R3"/>
      <sheetName val="ЭСО"/>
      <sheetName val="сбыт"/>
      <sheetName val="Ген. не уч. ОРЭМ"/>
      <sheetName val="сети"/>
      <sheetName val="21.3"/>
      <sheetName val="Форма 20 (1)"/>
      <sheetName val="Форма 20 (2)"/>
      <sheetName val="Форма 20 (3)"/>
      <sheetName val="Форма 20 (4)"/>
      <sheetName val="Форма 20 (5)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Электроэн 4кв"/>
      <sheetName val="Вода 4кв"/>
      <sheetName val="Тепло 4кв"/>
      <sheetName val="ДПН внутр"/>
      <sheetName val="ДПН АРМ"/>
      <sheetName val="Control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35998"/>
      <sheetName val="44"/>
      <sheetName val="92"/>
      <sheetName val="94"/>
      <sheetName val="97"/>
      <sheetName val="Отчет"/>
      <sheetName val="_x0018_O???"/>
      <sheetName val="3"/>
      <sheetName val="5"/>
      <sheetName val="P2.2"/>
      <sheetName val="Расчёт"/>
      <sheetName val="14б ДПН отчет"/>
      <sheetName val="16а Сводный анализ"/>
      <sheetName val="НЕДЕЛИ"/>
      <sheetName val="реализация⼘6㮧疽М"/>
      <sheetName val="TEHSHEET"/>
      <sheetName val="_x0018_O"/>
      <sheetName val="_x0018_O_x0000_"/>
      <sheetName val="Топливо2009"/>
      <sheetName val="2009"/>
      <sheetName val="_x0018_O?"/>
      <sheetName val="Таб1.1"/>
      <sheetName val="ПС 110 кВ №13 А"/>
      <sheetName val="17"/>
      <sheetName val="Ф-1 (для АО-энерго)"/>
      <sheetName val="Ф-2 (для АО-энерго)"/>
      <sheetName val="свод"/>
      <sheetName val="Гр5(о)"/>
      <sheetName val="_x005f_x0018_O_x005f_x0000__x005f_x0000__x005f_x0000_"/>
      <sheetName val="Расчёт НВВ по RAB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правочник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</row>
        <row r="10">
          <cell r="J10">
            <v>0</v>
          </cell>
          <cell r="K10">
            <v>0</v>
          </cell>
          <cell r="L10">
            <v>0</v>
          </cell>
        </row>
        <row r="11">
          <cell r="J11">
            <v>0</v>
          </cell>
          <cell r="K11">
            <v>0</v>
          </cell>
          <cell r="L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</row>
        <row r="19">
          <cell r="K19" t="e">
            <v>#NAME?</v>
          </cell>
          <cell r="L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135" refreshError="1"/>
      <sheetData sheetId="136" refreshError="1"/>
      <sheetData sheetId="137">
        <row r="8">
          <cell r="D8">
            <v>15739</v>
          </cell>
        </row>
      </sheetData>
      <sheetData sheetId="138" refreshError="1"/>
      <sheetData sheetId="139" refreshError="1"/>
      <sheetData sheetId="140" refreshError="1"/>
      <sheetData sheetId="141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>
        <row r="8">
          <cell r="D8">
            <v>15739</v>
          </cell>
        </row>
      </sheetData>
      <sheetData sheetId="258">
        <row r="8">
          <cell r="D8">
            <v>15739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>
        <row r="10">
          <cell r="D10" t="str">
            <v xml:space="preserve">                                                                                                                                                                                                                 </v>
          </cell>
        </row>
      </sheetData>
      <sheetData sheetId="264">
        <row r="10">
          <cell r="D10" t="str">
            <v xml:space="preserve">                                                                                                                                                                                                                 </v>
          </cell>
        </row>
      </sheetData>
      <sheetData sheetId="265" refreshError="1"/>
      <sheetData sheetId="266" refreshError="1"/>
      <sheetData sheetId="267" refreshError="1"/>
      <sheetData sheetId="268" refreshError="1"/>
      <sheetData sheetId="269"/>
      <sheetData sheetId="270"/>
      <sheetData sheetId="271" refreshError="1"/>
      <sheetData sheetId="272">
        <row r="2">
          <cell r="A2">
            <v>0</v>
          </cell>
        </row>
      </sheetData>
      <sheetData sheetId="273"/>
      <sheetData sheetId="274"/>
      <sheetData sheetId="275"/>
      <sheetData sheetId="276"/>
      <sheetData sheetId="277">
        <row r="2">
          <cell r="A2">
            <v>0</v>
          </cell>
        </row>
      </sheetData>
      <sheetData sheetId="278"/>
      <sheetData sheetId="279"/>
      <sheetData sheetId="280"/>
      <sheetData sheetId="28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9"/>
      <sheetName val="2010_2011"/>
      <sheetName val="свод"/>
      <sheetName val="Операц.расходы"/>
      <sheetName val="Операц.расходы RAB"/>
      <sheetName val="Другие прочие расходы"/>
      <sheetName val="Лист1"/>
      <sheetName val="Псковэнерго_свод 2009_2010_2011"/>
    </sheetNames>
    <definedNames>
      <definedName name="P1_SCOPE_NOTIND" refersTo="#ССЫЛКА!"/>
      <definedName name="P2_SCOPE_FULL_LOAD" refersTo="#ССЫЛКА!"/>
      <definedName name="P2_SCOPE_NOTIND" refersTo="#ССЫЛКА!"/>
      <definedName name="P3_SCOPE_FULL_LOAD" refersTo="#ССЫЛКА!"/>
      <definedName name="P3_SCOPE_NOTIND" refersTo="#ССЫЛКА!"/>
      <definedName name="P4_SCOPE_FULL_LOAD" refersTo="#ССЫЛКА!"/>
      <definedName name="P4_SCOPE_NOTIND" refersTo="#ССЫЛКА!"/>
      <definedName name="P5_SCOPE_FULL_LOAD" refersTo="#ССЫЛКА!"/>
      <definedName name="P5_SCOPE_NOTIND" refersTo="#ССЫЛКА!"/>
      <definedName name="P6_SCOPE_FULL_LOAD" refersTo="#ССЫЛКА!"/>
      <definedName name="P6_SCOPE_NOTIND" refersTo="#ССЫЛКА!"/>
      <definedName name="P7_SCOPE_FULL_LOAD" refersTo="#ССЫЛКА!"/>
      <definedName name="P7_SCOPE_NOTIND" refersTo="#ССЫЛКА!"/>
      <definedName name="P8_SCOPE_FULL_LOAD" refersTo="#ССЫЛКА!"/>
      <definedName name="P9_SCOPE_FULL_LOAD" refersTo="#ССЫЛКА!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T85"/>
  <sheetViews>
    <sheetView tabSelected="1" view="pageBreakPreview" topLeftCell="C1" zoomScale="80" zoomScaleNormal="95" zoomScaleSheetLayoutView="80" workbookViewId="0">
      <selection activeCell="K5" sqref="K5"/>
    </sheetView>
  </sheetViews>
  <sheetFormatPr defaultRowHeight="12.75" outlineLevelRow="1" outlineLevelCol="1"/>
  <cols>
    <col min="1" max="1" width="5.140625" style="1" customWidth="1"/>
    <col min="2" max="2" width="11.5703125" style="1" customWidth="1"/>
    <col min="3" max="3" width="33.7109375" style="1" customWidth="1"/>
    <col min="4" max="4" width="10.140625" style="1" customWidth="1"/>
    <col min="5" max="5" width="9.140625" style="1" customWidth="1"/>
    <col min="6" max="10" width="10.42578125" style="1" customWidth="1" outlineLevel="1"/>
    <col min="11" max="11" width="9.42578125" style="8" customWidth="1"/>
    <col min="12" max="12" width="8.85546875" style="8" customWidth="1"/>
    <col min="13" max="13" width="9.140625" style="8" customWidth="1"/>
    <col min="14" max="14" width="8.7109375" style="8" customWidth="1"/>
    <col min="15" max="15" width="9.85546875" style="8" customWidth="1"/>
    <col min="16" max="16" width="10" style="1" hidden="1" customWidth="1"/>
    <col min="17" max="17" width="9.42578125" style="1" hidden="1" customWidth="1"/>
    <col min="18" max="18" width="9.28515625" style="1" hidden="1" customWidth="1"/>
    <col min="19" max="19" width="9.42578125" style="1" hidden="1" customWidth="1"/>
    <col min="20" max="20" width="9.85546875" style="1" hidden="1" customWidth="1"/>
    <col min="21" max="24" width="10.42578125" style="1" customWidth="1"/>
    <col min="25" max="25" width="11" style="1" customWidth="1"/>
    <col min="26" max="26" width="16.28515625" style="27" customWidth="1"/>
    <col min="27" max="27" width="11.85546875" style="1" customWidth="1"/>
    <col min="28" max="28" width="10.85546875" style="1" customWidth="1"/>
    <col min="29" max="29" width="13.5703125" style="1" customWidth="1"/>
    <col min="30" max="30" width="12.7109375" style="1" customWidth="1"/>
    <col min="31" max="31" width="9.28515625" style="1" customWidth="1"/>
    <col min="32" max="32" width="12.42578125" style="1" customWidth="1"/>
    <col min="33" max="34" width="9.140625" style="1" customWidth="1"/>
    <col min="35" max="35" width="10" style="1" customWidth="1"/>
    <col min="36" max="36" width="9.140625" style="1" customWidth="1"/>
    <col min="37" max="37" width="13.85546875" style="1" customWidth="1"/>
    <col min="38" max="39" width="9.140625" style="1" customWidth="1"/>
    <col min="40" max="40" width="10" style="1" customWidth="1"/>
    <col min="41" max="41" width="11.5703125" style="1" customWidth="1"/>
    <col min="42" max="42" width="13.7109375" style="1" customWidth="1"/>
    <col min="43" max="43" width="10" style="1" customWidth="1"/>
    <col min="44" max="44" width="9.140625" style="1" customWidth="1"/>
    <col min="45" max="45" width="11.85546875" style="1" customWidth="1"/>
    <col min="46" max="46" width="12.42578125" style="1" customWidth="1"/>
    <col min="47" max="257" width="9.140625" style="1"/>
    <col min="258" max="258" width="5.140625" style="1" customWidth="1"/>
    <col min="259" max="259" width="12.42578125" style="1" customWidth="1"/>
    <col min="260" max="260" width="25.42578125" style="1" customWidth="1"/>
    <col min="261" max="265" width="10.28515625" style="1" customWidth="1"/>
    <col min="266" max="513" width="9.140625" style="1"/>
    <col min="514" max="514" width="5.140625" style="1" customWidth="1"/>
    <col min="515" max="515" width="12.42578125" style="1" customWidth="1"/>
    <col min="516" max="516" width="25.42578125" style="1" customWidth="1"/>
    <col min="517" max="521" width="10.28515625" style="1" customWidth="1"/>
    <col min="522" max="769" width="9.140625" style="1"/>
    <col min="770" max="770" width="5.140625" style="1" customWidth="1"/>
    <col min="771" max="771" width="12.42578125" style="1" customWidth="1"/>
    <col min="772" max="772" width="25.42578125" style="1" customWidth="1"/>
    <col min="773" max="777" width="10.28515625" style="1" customWidth="1"/>
    <col min="778" max="1025" width="9.140625" style="1"/>
    <col min="1026" max="1026" width="5.140625" style="1" customWidth="1"/>
    <col min="1027" max="1027" width="12.42578125" style="1" customWidth="1"/>
    <col min="1028" max="1028" width="25.42578125" style="1" customWidth="1"/>
    <col min="1029" max="1033" width="10.28515625" style="1" customWidth="1"/>
    <col min="1034" max="1281" width="9.140625" style="1"/>
    <col min="1282" max="1282" width="5.140625" style="1" customWidth="1"/>
    <col min="1283" max="1283" width="12.42578125" style="1" customWidth="1"/>
    <col min="1284" max="1284" width="25.42578125" style="1" customWidth="1"/>
    <col min="1285" max="1289" width="10.28515625" style="1" customWidth="1"/>
    <col min="1290" max="1537" width="9.140625" style="1"/>
    <col min="1538" max="1538" width="5.140625" style="1" customWidth="1"/>
    <col min="1539" max="1539" width="12.42578125" style="1" customWidth="1"/>
    <col min="1540" max="1540" width="25.42578125" style="1" customWidth="1"/>
    <col min="1541" max="1545" width="10.28515625" style="1" customWidth="1"/>
    <col min="1546" max="1793" width="9.140625" style="1"/>
    <col min="1794" max="1794" width="5.140625" style="1" customWidth="1"/>
    <col min="1795" max="1795" width="12.42578125" style="1" customWidth="1"/>
    <col min="1796" max="1796" width="25.42578125" style="1" customWidth="1"/>
    <col min="1797" max="1801" width="10.28515625" style="1" customWidth="1"/>
    <col min="1802" max="2049" width="9.140625" style="1"/>
    <col min="2050" max="2050" width="5.140625" style="1" customWidth="1"/>
    <col min="2051" max="2051" width="12.42578125" style="1" customWidth="1"/>
    <col min="2052" max="2052" width="25.42578125" style="1" customWidth="1"/>
    <col min="2053" max="2057" width="10.28515625" style="1" customWidth="1"/>
    <col min="2058" max="2305" width="9.140625" style="1"/>
    <col min="2306" max="2306" width="5.140625" style="1" customWidth="1"/>
    <col min="2307" max="2307" width="12.42578125" style="1" customWidth="1"/>
    <col min="2308" max="2308" width="25.42578125" style="1" customWidth="1"/>
    <col min="2309" max="2313" width="10.28515625" style="1" customWidth="1"/>
    <col min="2314" max="2561" width="9.140625" style="1"/>
    <col min="2562" max="2562" width="5.140625" style="1" customWidth="1"/>
    <col min="2563" max="2563" width="12.42578125" style="1" customWidth="1"/>
    <col min="2564" max="2564" width="25.42578125" style="1" customWidth="1"/>
    <col min="2565" max="2569" width="10.28515625" style="1" customWidth="1"/>
    <col min="2570" max="2817" width="9.140625" style="1"/>
    <col min="2818" max="2818" width="5.140625" style="1" customWidth="1"/>
    <col min="2819" max="2819" width="12.42578125" style="1" customWidth="1"/>
    <col min="2820" max="2820" width="25.42578125" style="1" customWidth="1"/>
    <col min="2821" max="2825" width="10.28515625" style="1" customWidth="1"/>
    <col min="2826" max="3073" width="9.140625" style="1"/>
    <col min="3074" max="3074" width="5.140625" style="1" customWidth="1"/>
    <col min="3075" max="3075" width="12.42578125" style="1" customWidth="1"/>
    <col min="3076" max="3076" width="25.42578125" style="1" customWidth="1"/>
    <col min="3077" max="3081" width="10.28515625" style="1" customWidth="1"/>
    <col min="3082" max="3329" width="9.140625" style="1"/>
    <col min="3330" max="3330" width="5.140625" style="1" customWidth="1"/>
    <col min="3331" max="3331" width="12.42578125" style="1" customWidth="1"/>
    <col min="3332" max="3332" width="25.42578125" style="1" customWidth="1"/>
    <col min="3333" max="3337" width="10.28515625" style="1" customWidth="1"/>
    <col min="3338" max="3585" width="9.140625" style="1"/>
    <col min="3586" max="3586" width="5.140625" style="1" customWidth="1"/>
    <col min="3587" max="3587" width="12.42578125" style="1" customWidth="1"/>
    <col min="3588" max="3588" width="25.42578125" style="1" customWidth="1"/>
    <col min="3589" max="3593" width="10.28515625" style="1" customWidth="1"/>
    <col min="3594" max="3841" width="9.140625" style="1"/>
    <col min="3842" max="3842" width="5.140625" style="1" customWidth="1"/>
    <col min="3843" max="3843" width="12.42578125" style="1" customWidth="1"/>
    <col min="3844" max="3844" width="25.42578125" style="1" customWidth="1"/>
    <col min="3845" max="3849" width="10.28515625" style="1" customWidth="1"/>
    <col min="3850" max="4097" width="9.140625" style="1"/>
    <col min="4098" max="4098" width="5.140625" style="1" customWidth="1"/>
    <col min="4099" max="4099" width="12.42578125" style="1" customWidth="1"/>
    <col min="4100" max="4100" width="25.42578125" style="1" customWidth="1"/>
    <col min="4101" max="4105" width="10.28515625" style="1" customWidth="1"/>
    <col min="4106" max="4353" width="9.140625" style="1"/>
    <col min="4354" max="4354" width="5.140625" style="1" customWidth="1"/>
    <col min="4355" max="4355" width="12.42578125" style="1" customWidth="1"/>
    <col min="4356" max="4356" width="25.42578125" style="1" customWidth="1"/>
    <col min="4357" max="4361" width="10.28515625" style="1" customWidth="1"/>
    <col min="4362" max="4609" width="9.140625" style="1"/>
    <col min="4610" max="4610" width="5.140625" style="1" customWidth="1"/>
    <col min="4611" max="4611" width="12.42578125" style="1" customWidth="1"/>
    <col min="4612" max="4612" width="25.42578125" style="1" customWidth="1"/>
    <col min="4613" max="4617" width="10.28515625" style="1" customWidth="1"/>
    <col min="4618" max="4865" width="9.140625" style="1"/>
    <col min="4866" max="4866" width="5.140625" style="1" customWidth="1"/>
    <col min="4867" max="4867" width="12.42578125" style="1" customWidth="1"/>
    <col min="4868" max="4868" width="25.42578125" style="1" customWidth="1"/>
    <col min="4869" max="4873" width="10.28515625" style="1" customWidth="1"/>
    <col min="4874" max="5121" width="9.140625" style="1"/>
    <col min="5122" max="5122" width="5.140625" style="1" customWidth="1"/>
    <col min="5123" max="5123" width="12.42578125" style="1" customWidth="1"/>
    <col min="5124" max="5124" width="25.42578125" style="1" customWidth="1"/>
    <col min="5125" max="5129" width="10.28515625" style="1" customWidth="1"/>
    <col min="5130" max="5377" width="9.140625" style="1"/>
    <col min="5378" max="5378" width="5.140625" style="1" customWidth="1"/>
    <col min="5379" max="5379" width="12.42578125" style="1" customWidth="1"/>
    <col min="5380" max="5380" width="25.42578125" style="1" customWidth="1"/>
    <col min="5381" max="5385" width="10.28515625" style="1" customWidth="1"/>
    <col min="5386" max="5633" width="9.140625" style="1"/>
    <col min="5634" max="5634" width="5.140625" style="1" customWidth="1"/>
    <col min="5635" max="5635" width="12.42578125" style="1" customWidth="1"/>
    <col min="5636" max="5636" width="25.42578125" style="1" customWidth="1"/>
    <col min="5637" max="5641" width="10.28515625" style="1" customWidth="1"/>
    <col min="5642" max="5889" width="9.140625" style="1"/>
    <col min="5890" max="5890" width="5.140625" style="1" customWidth="1"/>
    <col min="5891" max="5891" width="12.42578125" style="1" customWidth="1"/>
    <col min="5892" max="5892" width="25.42578125" style="1" customWidth="1"/>
    <col min="5893" max="5897" width="10.28515625" style="1" customWidth="1"/>
    <col min="5898" max="6145" width="9.140625" style="1"/>
    <col min="6146" max="6146" width="5.140625" style="1" customWidth="1"/>
    <col min="6147" max="6147" width="12.42578125" style="1" customWidth="1"/>
    <col min="6148" max="6148" width="25.42578125" style="1" customWidth="1"/>
    <col min="6149" max="6153" width="10.28515625" style="1" customWidth="1"/>
    <col min="6154" max="6401" width="9.140625" style="1"/>
    <col min="6402" max="6402" width="5.140625" style="1" customWidth="1"/>
    <col min="6403" max="6403" width="12.42578125" style="1" customWidth="1"/>
    <col min="6404" max="6404" width="25.42578125" style="1" customWidth="1"/>
    <col min="6405" max="6409" width="10.28515625" style="1" customWidth="1"/>
    <col min="6410" max="6657" width="9.140625" style="1"/>
    <col min="6658" max="6658" width="5.140625" style="1" customWidth="1"/>
    <col min="6659" max="6659" width="12.42578125" style="1" customWidth="1"/>
    <col min="6660" max="6660" width="25.42578125" style="1" customWidth="1"/>
    <col min="6661" max="6665" width="10.28515625" style="1" customWidth="1"/>
    <col min="6666" max="6913" width="9.140625" style="1"/>
    <col min="6914" max="6914" width="5.140625" style="1" customWidth="1"/>
    <col min="6915" max="6915" width="12.42578125" style="1" customWidth="1"/>
    <col min="6916" max="6916" width="25.42578125" style="1" customWidth="1"/>
    <col min="6917" max="6921" width="10.28515625" style="1" customWidth="1"/>
    <col min="6922" max="7169" width="9.140625" style="1"/>
    <col min="7170" max="7170" width="5.140625" style="1" customWidth="1"/>
    <col min="7171" max="7171" width="12.42578125" style="1" customWidth="1"/>
    <col min="7172" max="7172" width="25.42578125" style="1" customWidth="1"/>
    <col min="7173" max="7177" width="10.28515625" style="1" customWidth="1"/>
    <col min="7178" max="7425" width="9.140625" style="1"/>
    <col min="7426" max="7426" width="5.140625" style="1" customWidth="1"/>
    <col min="7427" max="7427" width="12.42578125" style="1" customWidth="1"/>
    <col min="7428" max="7428" width="25.42578125" style="1" customWidth="1"/>
    <col min="7429" max="7433" width="10.28515625" style="1" customWidth="1"/>
    <col min="7434" max="7681" width="9.140625" style="1"/>
    <col min="7682" max="7682" width="5.140625" style="1" customWidth="1"/>
    <col min="7683" max="7683" width="12.42578125" style="1" customWidth="1"/>
    <col min="7684" max="7684" width="25.42578125" style="1" customWidth="1"/>
    <col min="7685" max="7689" width="10.28515625" style="1" customWidth="1"/>
    <col min="7690" max="7937" width="9.140625" style="1"/>
    <col min="7938" max="7938" width="5.140625" style="1" customWidth="1"/>
    <col min="7939" max="7939" width="12.42578125" style="1" customWidth="1"/>
    <col min="7940" max="7940" width="25.42578125" style="1" customWidth="1"/>
    <col min="7941" max="7945" width="10.28515625" style="1" customWidth="1"/>
    <col min="7946" max="8193" width="9.140625" style="1"/>
    <col min="8194" max="8194" width="5.140625" style="1" customWidth="1"/>
    <col min="8195" max="8195" width="12.42578125" style="1" customWidth="1"/>
    <col min="8196" max="8196" width="25.42578125" style="1" customWidth="1"/>
    <col min="8197" max="8201" width="10.28515625" style="1" customWidth="1"/>
    <col min="8202" max="8449" width="9.140625" style="1"/>
    <col min="8450" max="8450" width="5.140625" style="1" customWidth="1"/>
    <col min="8451" max="8451" width="12.42578125" style="1" customWidth="1"/>
    <col min="8452" max="8452" width="25.42578125" style="1" customWidth="1"/>
    <col min="8453" max="8457" width="10.28515625" style="1" customWidth="1"/>
    <col min="8458" max="8705" width="9.140625" style="1"/>
    <col min="8706" max="8706" width="5.140625" style="1" customWidth="1"/>
    <col min="8707" max="8707" width="12.42578125" style="1" customWidth="1"/>
    <col min="8708" max="8708" width="25.42578125" style="1" customWidth="1"/>
    <col min="8709" max="8713" width="10.28515625" style="1" customWidth="1"/>
    <col min="8714" max="8961" width="9.140625" style="1"/>
    <col min="8962" max="8962" width="5.140625" style="1" customWidth="1"/>
    <col min="8963" max="8963" width="12.42578125" style="1" customWidth="1"/>
    <col min="8964" max="8964" width="25.42578125" style="1" customWidth="1"/>
    <col min="8965" max="8969" width="10.28515625" style="1" customWidth="1"/>
    <col min="8970" max="9217" width="9.140625" style="1"/>
    <col min="9218" max="9218" width="5.140625" style="1" customWidth="1"/>
    <col min="9219" max="9219" width="12.42578125" style="1" customWidth="1"/>
    <col min="9220" max="9220" width="25.42578125" style="1" customWidth="1"/>
    <col min="9221" max="9225" width="10.28515625" style="1" customWidth="1"/>
    <col min="9226" max="9473" width="9.140625" style="1"/>
    <col min="9474" max="9474" width="5.140625" style="1" customWidth="1"/>
    <col min="9475" max="9475" width="12.42578125" style="1" customWidth="1"/>
    <col min="9476" max="9476" width="25.42578125" style="1" customWidth="1"/>
    <col min="9477" max="9481" width="10.28515625" style="1" customWidth="1"/>
    <col min="9482" max="9729" width="9.140625" style="1"/>
    <col min="9730" max="9730" width="5.140625" style="1" customWidth="1"/>
    <col min="9731" max="9731" width="12.42578125" style="1" customWidth="1"/>
    <col min="9732" max="9732" width="25.42578125" style="1" customWidth="1"/>
    <col min="9733" max="9737" width="10.28515625" style="1" customWidth="1"/>
    <col min="9738" max="9985" width="9.140625" style="1"/>
    <col min="9986" max="9986" width="5.140625" style="1" customWidth="1"/>
    <col min="9987" max="9987" width="12.42578125" style="1" customWidth="1"/>
    <col min="9988" max="9988" width="25.42578125" style="1" customWidth="1"/>
    <col min="9989" max="9993" width="10.28515625" style="1" customWidth="1"/>
    <col min="9994" max="10241" width="9.140625" style="1"/>
    <col min="10242" max="10242" width="5.140625" style="1" customWidth="1"/>
    <col min="10243" max="10243" width="12.42578125" style="1" customWidth="1"/>
    <col min="10244" max="10244" width="25.42578125" style="1" customWidth="1"/>
    <col min="10245" max="10249" width="10.28515625" style="1" customWidth="1"/>
    <col min="10250" max="10497" width="9.140625" style="1"/>
    <col min="10498" max="10498" width="5.140625" style="1" customWidth="1"/>
    <col min="10499" max="10499" width="12.42578125" style="1" customWidth="1"/>
    <col min="10500" max="10500" width="25.42578125" style="1" customWidth="1"/>
    <col min="10501" max="10505" width="10.28515625" style="1" customWidth="1"/>
    <col min="10506" max="10753" width="9.140625" style="1"/>
    <col min="10754" max="10754" width="5.140625" style="1" customWidth="1"/>
    <col min="10755" max="10755" width="12.42578125" style="1" customWidth="1"/>
    <col min="10756" max="10756" width="25.42578125" style="1" customWidth="1"/>
    <col min="10757" max="10761" width="10.28515625" style="1" customWidth="1"/>
    <col min="10762" max="11009" width="9.140625" style="1"/>
    <col min="11010" max="11010" width="5.140625" style="1" customWidth="1"/>
    <col min="11011" max="11011" width="12.42578125" style="1" customWidth="1"/>
    <col min="11012" max="11012" width="25.42578125" style="1" customWidth="1"/>
    <col min="11013" max="11017" width="10.28515625" style="1" customWidth="1"/>
    <col min="11018" max="11265" width="9.140625" style="1"/>
    <col min="11266" max="11266" width="5.140625" style="1" customWidth="1"/>
    <col min="11267" max="11267" width="12.42578125" style="1" customWidth="1"/>
    <col min="11268" max="11268" width="25.42578125" style="1" customWidth="1"/>
    <col min="11269" max="11273" width="10.28515625" style="1" customWidth="1"/>
    <col min="11274" max="11521" width="9.140625" style="1"/>
    <col min="11522" max="11522" width="5.140625" style="1" customWidth="1"/>
    <col min="11523" max="11523" width="12.42578125" style="1" customWidth="1"/>
    <col min="11524" max="11524" width="25.42578125" style="1" customWidth="1"/>
    <col min="11525" max="11529" width="10.28515625" style="1" customWidth="1"/>
    <col min="11530" max="11777" width="9.140625" style="1"/>
    <col min="11778" max="11778" width="5.140625" style="1" customWidth="1"/>
    <col min="11779" max="11779" width="12.42578125" style="1" customWidth="1"/>
    <col min="11780" max="11780" width="25.42578125" style="1" customWidth="1"/>
    <col min="11781" max="11785" width="10.28515625" style="1" customWidth="1"/>
    <col min="11786" max="12033" width="9.140625" style="1"/>
    <col min="12034" max="12034" width="5.140625" style="1" customWidth="1"/>
    <col min="12035" max="12035" width="12.42578125" style="1" customWidth="1"/>
    <col min="12036" max="12036" width="25.42578125" style="1" customWidth="1"/>
    <col min="12037" max="12041" width="10.28515625" style="1" customWidth="1"/>
    <col min="12042" max="12289" width="9.140625" style="1"/>
    <col min="12290" max="12290" width="5.140625" style="1" customWidth="1"/>
    <col min="12291" max="12291" width="12.42578125" style="1" customWidth="1"/>
    <col min="12292" max="12292" width="25.42578125" style="1" customWidth="1"/>
    <col min="12293" max="12297" width="10.28515625" style="1" customWidth="1"/>
    <col min="12298" max="12545" width="9.140625" style="1"/>
    <col min="12546" max="12546" width="5.140625" style="1" customWidth="1"/>
    <col min="12547" max="12547" width="12.42578125" style="1" customWidth="1"/>
    <col min="12548" max="12548" width="25.42578125" style="1" customWidth="1"/>
    <col min="12549" max="12553" width="10.28515625" style="1" customWidth="1"/>
    <col min="12554" max="12801" width="9.140625" style="1"/>
    <col min="12802" max="12802" width="5.140625" style="1" customWidth="1"/>
    <col min="12803" max="12803" width="12.42578125" style="1" customWidth="1"/>
    <col min="12804" max="12804" width="25.42578125" style="1" customWidth="1"/>
    <col min="12805" max="12809" width="10.28515625" style="1" customWidth="1"/>
    <col min="12810" max="13057" width="9.140625" style="1"/>
    <col min="13058" max="13058" width="5.140625" style="1" customWidth="1"/>
    <col min="13059" max="13059" width="12.42578125" style="1" customWidth="1"/>
    <col min="13060" max="13060" width="25.42578125" style="1" customWidth="1"/>
    <col min="13061" max="13065" width="10.28515625" style="1" customWidth="1"/>
    <col min="13066" max="13313" width="9.140625" style="1"/>
    <col min="13314" max="13314" width="5.140625" style="1" customWidth="1"/>
    <col min="13315" max="13315" width="12.42578125" style="1" customWidth="1"/>
    <col min="13316" max="13316" width="25.42578125" style="1" customWidth="1"/>
    <col min="13317" max="13321" width="10.28515625" style="1" customWidth="1"/>
    <col min="13322" max="13569" width="9.140625" style="1"/>
    <col min="13570" max="13570" width="5.140625" style="1" customWidth="1"/>
    <col min="13571" max="13571" width="12.42578125" style="1" customWidth="1"/>
    <col min="13572" max="13572" width="25.42578125" style="1" customWidth="1"/>
    <col min="13573" max="13577" width="10.28515625" style="1" customWidth="1"/>
    <col min="13578" max="13825" width="9.140625" style="1"/>
    <col min="13826" max="13826" width="5.140625" style="1" customWidth="1"/>
    <col min="13827" max="13827" width="12.42578125" style="1" customWidth="1"/>
    <col min="13828" max="13828" width="25.42578125" style="1" customWidth="1"/>
    <col min="13829" max="13833" width="10.28515625" style="1" customWidth="1"/>
    <col min="13834" max="14081" width="9.140625" style="1"/>
    <col min="14082" max="14082" width="5.140625" style="1" customWidth="1"/>
    <col min="14083" max="14083" width="12.42578125" style="1" customWidth="1"/>
    <col min="14084" max="14084" width="25.42578125" style="1" customWidth="1"/>
    <col min="14085" max="14089" width="10.28515625" style="1" customWidth="1"/>
    <col min="14090" max="14337" width="9.140625" style="1"/>
    <col min="14338" max="14338" width="5.140625" style="1" customWidth="1"/>
    <col min="14339" max="14339" width="12.42578125" style="1" customWidth="1"/>
    <col min="14340" max="14340" width="25.42578125" style="1" customWidth="1"/>
    <col min="14341" max="14345" width="10.28515625" style="1" customWidth="1"/>
    <col min="14346" max="14593" width="9.140625" style="1"/>
    <col min="14594" max="14594" width="5.140625" style="1" customWidth="1"/>
    <col min="14595" max="14595" width="12.42578125" style="1" customWidth="1"/>
    <col min="14596" max="14596" width="25.42578125" style="1" customWidth="1"/>
    <col min="14597" max="14601" width="10.28515625" style="1" customWidth="1"/>
    <col min="14602" max="14849" width="9.140625" style="1"/>
    <col min="14850" max="14850" width="5.140625" style="1" customWidth="1"/>
    <col min="14851" max="14851" width="12.42578125" style="1" customWidth="1"/>
    <col min="14852" max="14852" width="25.42578125" style="1" customWidth="1"/>
    <col min="14853" max="14857" width="10.28515625" style="1" customWidth="1"/>
    <col min="14858" max="15105" width="9.140625" style="1"/>
    <col min="15106" max="15106" width="5.140625" style="1" customWidth="1"/>
    <col min="15107" max="15107" width="12.42578125" style="1" customWidth="1"/>
    <col min="15108" max="15108" width="25.42578125" style="1" customWidth="1"/>
    <col min="15109" max="15113" width="10.28515625" style="1" customWidth="1"/>
    <col min="15114" max="15361" width="9.140625" style="1"/>
    <col min="15362" max="15362" width="5.140625" style="1" customWidth="1"/>
    <col min="15363" max="15363" width="12.42578125" style="1" customWidth="1"/>
    <col min="15364" max="15364" width="25.42578125" style="1" customWidth="1"/>
    <col min="15365" max="15369" width="10.28515625" style="1" customWidth="1"/>
    <col min="15370" max="15617" width="9.140625" style="1"/>
    <col min="15618" max="15618" width="5.140625" style="1" customWidth="1"/>
    <col min="15619" max="15619" width="12.42578125" style="1" customWidth="1"/>
    <col min="15620" max="15620" width="25.42578125" style="1" customWidth="1"/>
    <col min="15621" max="15625" width="10.28515625" style="1" customWidth="1"/>
    <col min="15626" max="15873" width="9.140625" style="1"/>
    <col min="15874" max="15874" width="5.140625" style="1" customWidth="1"/>
    <col min="15875" max="15875" width="12.42578125" style="1" customWidth="1"/>
    <col min="15876" max="15876" width="25.42578125" style="1" customWidth="1"/>
    <col min="15877" max="15881" width="10.28515625" style="1" customWidth="1"/>
    <col min="15882" max="16129" width="9.140625" style="1"/>
    <col min="16130" max="16130" width="5.140625" style="1" customWidth="1"/>
    <col min="16131" max="16131" width="12.42578125" style="1" customWidth="1"/>
    <col min="16132" max="16132" width="25.42578125" style="1" customWidth="1"/>
    <col min="16133" max="16137" width="10.28515625" style="1" customWidth="1"/>
    <col min="16138" max="16384" width="9.140625" style="1"/>
  </cols>
  <sheetData>
    <row r="2" spans="1:26" ht="15">
      <c r="A2" s="26"/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T2" s="162"/>
      <c r="U2" s="292" t="s">
        <v>14</v>
      </c>
      <c r="V2" s="293"/>
      <c r="W2" s="293"/>
      <c r="X2" s="293"/>
      <c r="Y2" s="293"/>
    </row>
    <row r="3" spans="1:26" ht="53.25" customHeight="1">
      <c r="A3" s="26"/>
      <c r="B3" s="26"/>
      <c r="C3" s="294" t="s">
        <v>110</v>
      </c>
      <c r="D3" s="294"/>
      <c r="E3" s="294"/>
      <c r="F3" s="295"/>
      <c r="G3" s="295"/>
      <c r="H3" s="295"/>
      <c r="I3" s="295"/>
      <c r="J3" s="295"/>
      <c r="K3" s="295"/>
      <c r="L3" s="295"/>
      <c r="M3" s="295"/>
      <c r="N3" s="295"/>
      <c r="O3" s="295"/>
      <c r="P3" s="295"/>
      <c r="Q3" s="295"/>
      <c r="R3" s="295"/>
      <c r="S3" s="295"/>
      <c r="T3" s="163"/>
      <c r="U3" s="296" t="s">
        <v>85</v>
      </c>
      <c r="V3" s="296"/>
      <c r="W3" s="296"/>
      <c r="X3" s="296"/>
      <c r="Y3" s="296"/>
    </row>
    <row r="4" spans="1:26" ht="31.5" customHeight="1">
      <c r="A4" s="283"/>
      <c r="B4" s="284"/>
      <c r="C4" s="297"/>
      <c r="D4" s="297"/>
      <c r="E4" s="297"/>
      <c r="F4" s="298"/>
      <c r="G4" s="298"/>
      <c r="H4" s="298"/>
      <c r="I4" s="298"/>
      <c r="J4" s="298"/>
      <c r="K4" s="28"/>
      <c r="L4" s="28"/>
      <c r="M4" s="28"/>
      <c r="N4" s="28"/>
      <c r="O4" s="28"/>
      <c r="T4" s="163"/>
      <c r="U4" s="164"/>
      <c r="V4" s="164"/>
      <c r="W4" s="165"/>
      <c r="X4" s="166"/>
      <c r="Y4" s="167" t="s">
        <v>15</v>
      </c>
    </row>
    <row r="5" spans="1:26" ht="35.25" customHeight="1">
      <c r="A5" s="283"/>
      <c r="B5" s="284"/>
      <c r="C5" s="285"/>
      <c r="D5" s="285"/>
      <c r="E5" s="285"/>
      <c r="F5" s="286"/>
      <c r="G5" s="286"/>
      <c r="H5" s="286"/>
      <c r="I5" s="286"/>
      <c r="J5" s="286"/>
      <c r="K5" s="29"/>
      <c r="L5" s="29"/>
      <c r="M5" s="29"/>
      <c r="N5" s="29"/>
      <c r="O5" s="29"/>
      <c r="T5" s="163"/>
      <c r="U5" s="287" t="s">
        <v>84</v>
      </c>
      <c r="V5" s="287"/>
      <c r="W5" s="287"/>
      <c r="X5" s="287"/>
      <c r="Y5" s="287"/>
    </row>
    <row r="6" spans="1:26" s="4" customFormat="1" ht="15">
      <c r="A6" s="288"/>
      <c r="B6" s="289"/>
      <c r="C6" s="30"/>
      <c r="D6" s="30"/>
      <c r="E6" s="30"/>
      <c r="F6" s="30"/>
      <c r="G6" s="30"/>
      <c r="H6" s="30"/>
      <c r="I6" s="30"/>
      <c r="J6" s="30"/>
      <c r="K6" s="168"/>
      <c r="L6" s="30"/>
      <c r="M6" s="30"/>
      <c r="N6" s="30"/>
      <c r="O6" s="30"/>
      <c r="P6" s="169"/>
      <c r="Q6" s="169"/>
      <c r="R6" s="169"/>
      <c r="S6" s="169"/>
      <c r="T6" s="169"/>
      <c r="U6" s="169"/>
      <c r="V6" s="169"/>
      <c r="W6" s="169"/>
      <c r="X6" s="167"/>
      <c r="Y6" s="167"/>
      <c r="Z6" s="31"/>
    </row>
    <row r="7" spans="1:26" s="4" customFormat="1" ht="13.5" thickBot="1">
      <c r="A7" s="290"/>
      <c r="B7" s="291"/>
      <c r="C7" s="291"/>
      <c r="D7" s="291"/>
      <c r="E7" s="291"/>
      <c r="F7" s="291"/>
      <c r="G7" s="291"/>
      <c r="H7" s="291"/>
      <c r="I7" s="291"/>
      <c r="J7" s="291"/>
      <c r="K7" s="9"/>
      <c r="L7" s="9"/>
      <c r="M7" s="9"/>
      <c r="N7" s="9"/>
      <c r="O7" s="9"/>
      <c r="X7" s="32">
        <f>Y72</f>
        <v>5533.9362537708312</v>
      </c>
      <c r="Y7" s="4" t="s">
        <v>55</v>
      </c>
      <c r="Z7" s="31"/>
    </row>
    <row r="8" spans="1:26" s="4" customFormat="1" ht="77.25" customHeight="1">
      <c r="A8" s="314" t="s">
        <v>19</v>
      </c>
      <c r="B8" s="316" t="s">
        <v>20</v>
      </c>
      <c r="C8" s="318" t="s">
        <v>21</v>
      </c>
      <c r="D8" s="170" t="s">
        <v>73</v>
      </c>
      <c r="E8" s="320" t="s">
        <v>16</v>
      </c>
      <c r="F8" s="322" t="s">
        <v>87</v>
      </c>
      <c r="G8" s="323"/>
      <c r="H8" s="323"/>
      <c r="I8" s="323"/>
      <c r="J8" s="324"/>
      <c r="K8" s="300" t="s">
        <v>22</v>
      </c>
      <c r="L8" s="301"/>
      <c r="M8" s="301"/>
      <c r="N8" s="301"/>
      <c r="O8" s="302"/>
      <c r="P8" s="303" t="s">
        <v>78</v>
      </c>
      <c r="Q8" s="304"/>
      <c r="R8" s="304"/>
      <c r="S8" s="304"/>
      <c r="T8" s="305"/>
      <c r="U8" s="303" t="s">
        <v>78</v>
      </c>
      <c r="V8" s="304"/>
      <c r="W8" s="304"/>
      <c r="X8" s="304"/>
      <c r="Y8" s="305"/>
      <c r="Z8" s="31"/>
    </row>
    <row r="9" spans="1:26" s="4" customFormat="1" ht="42.75" customHeight="1" thickBot="1">
      <c r="A9" s="315"/>
      <c r="B9" s="317"/>
      <c r="C9" s="319"/>
      <c r="D9" s="171" t="s">
        <v>1</v>
      </c>
      <c r="E9" s="321"/>
      <c r="F9" s="33" t="s">
        <v>23</v>
      </c>
      <c r="G9" s="34" t="s">
        <v>24</v>
      </c>
      <c r="H9" s="34" t="s">
        <v>25</v>
      </c>
      <c r="I9" s="34" t="s">
        <v>26</v>
      </c>
      <c r="J9" s="35" t="s">
        <v>27</v>
      </c>
      <c r="K9" s="33" t="s">
        <v>23</v>
      </c>
      <c r="L9" s="34" t="s">
        <v>24</v>
      </c>
      <c r="M9" s="34" t="s">
        <v>25</v>
      </c>
      <c r="N9" s="34" t="s">
        <v>26</v>
      </c>
      <c r="O9" s="35" t="s">
        <v>27</v>
      </c>
      <c r="P9" s="36" t="s">
        <v>23</v>
      </c>
      <c r="Q9" s="37" t="s">
        <v>24</v>
      </c>
      <c r="R9" s="37" t="s">
        <v>25</v>
      </c>
      <c r="S9" s="37" t="s">
        <v>26</v>
      </c>
      <c r="T9" s="38" t="s">
        <v>27</v>
      </c>
      <c r="U9" s="36" t="s">
        <v>23</v>
      </c>
      <c r="V9" s="37" t="s">
        <v>24</v>
      </c>
      <c r="W9" s="37" t="s">
        <v>25</v>
      </c>
      <c r="X9" s="37" t="s">
        <v>26</v>
      </c>
      <c r="Y9" s="38" t="s">
        <v>27</v>
      </c>
      <c r="Z9" s="31"/>
    </row>
    <row r="10" spans="1:26" s="4" customFormat="1">
      <c r="A10" s="39">
        <v>1</v>
      </c>
      <c r="B10" s="40">
        <v>2</v>
      </c>
      <c r="C10" s="41">
        <v>3</v>
      </c>
      <c r="D10" s="172"/>
      <c r="E10" s="173"/>
      <c r="F10" s="42">
        <v>4</v>
      </c>
      <c r="G10" s="43">
        <v>5</v>
      </c>
      <c r="H10" s="43">
        <v>6</v>
      </c>
      <c r="I10" s="43">
        <v>7</v>
      </c>
      <c r="J10" s="44">
        <v>8</v>
      </c>
      <c r="K10" s="45">
        <v>9</v>
      </c>
      <c r="L10" s="46">
        <v>10</v>
      </c>
      <c r="M10" s="46">
        <v>11</v>
      </c>
      <c r="N10" s="46">
        <v>12</v>
      </c>
      <c r="O10" s="47">
        <v>13</v>
      </c>
      <c r="P10" s="45">
        <v>27</v>
      </c>
      <c r="Q10" s="46">
        <v>28</v>
      </c>
      <c r="R10" s="46">
        <v>29</v>
      </c>
      <c r="S10" s="46">
        <v>30</v>
      </c>
      <c r="T10" s="47">
        <v>31</v>
      </c>
      <c r="U10" s="45">
        <v>22</v>
      </c>
      <c r="V10" s="46">
        <v>23</v>
      </c>
      <c r="W10" s="46">
        <v>24</v>
      </c>
      <c r="X10" s="46">
        <v>25</v>
      </c>
      <c r="Y10" s="47">
        <v>26</v>
      </c>
      <c r="Z10" s="31"/>
    </row>
    <row r="11" spans="1:26" s="4" customFormat="1" ht="15" customHeight="1" thickBot="1">
      <c r="A11" s="306" t="s">
        <v>28</v>
      </c>
      <c r="B11" s="307"/>
      <c r="C11" s="308"/>
      <c r="D11" s="174"/>
      <c r="E11" s="175"/>
      <c r="F11" s="42"/>
      <c r="G11" s="43"/>
      <c r="H11" s="43"/>
      <c r="I11" s="43"/>
      <c r="J11" s="44"/>
      <c r="K11" s="42"/>
      <c r="L11" s="43"/>
      <c r="M11" s="43"/>
      <c r="N11" s="43"/>
      <c r="O11" s="44"/>
      <c r="P11" s="48"/>
      <c r="Q11" s="49"/>
      <c r="R11" s="49"/>
      <c r="S11" s="5"/>
      <c r="T11" s="50"/>
      <c r="U11" s="48"/>
      <c r="V11" s="49"/>
      <c r="W11" s="49"/>
      <c r="X11" s="49"/>
      <c r="Y11" s="44"/>
      <c r="Z11" s="31"/>
    </row>
    <row r="12" spans="1:26" s="4" customFormat="1" ht="23.25" thickTop="1">
      <c r="A12" s="51">
        <v>1</v>
      </c>
      <c r="B12" s="52" t="s">
        <v>29</v>
      </c>
      <c r="C12" s="237" t="s">
        <v>76</v>
      </c>
      <c r="D12" s="177"/>
      <c r="E12" s="178"/>
      <c r="F12" s="42"/>
      <c r="G12" s="43"/>
      <c r="H12" s="43"/>
      <c r="I12" s="53"/>
      <c r="J12" s="54">
        <f>SUM(F12:I12)</f>
        <v>0</v>
      </c>
      <c r="K12" s="55"/>
      <c r="L12" s="56"/>
      <c r="M12" s="56"/>
      <c r="N12" s="57">
        <f>I12/7.93</f>
        <v>0</v>
      </c>
      <c r="O12" s="58">
        <f>SUM(N12)</f>
        <v>0</v>
      </c>
      <c r="P12" s="48"/>
      <c r="Q12" s="49"/>
      <c r="R12" s="49"/>
      <c r="S12" s="241"/>
      <c r="T12" s="240">
        <f>SUM(P12:S12)</f>
        <v>0</v>
      </c>
      <c r="U12" s="48"/>
      <c r="V12" s="49"/>
      <c r="W12" s="49"/>
      <c r="X12" s="238">
        <f>S12</f>
        <v>0</v>
      </c>
      <c r="Y12" s="239">
        <f>SUM(U12:X12)</f>
        <v>0</v>
      </c>
      <c r="Z12" s="31"/>
    </row>
    <row r="13" spans="1:26" s="4" customFormat="1">
      <c r="A13" s="51">
        <v>2</v>
      </c>
      <c r="B13" s="52" t="s">
        <v>30</v>
      </c>
      <c r="C13" s="176" t="s">
        <v>31</v>
      </c>
      <c r="D13" s="177"/>
      <c r="E13" s="178"/>
      <c r="F13" s="42"/>
      <c r="G13" s="43"/>
      <c r="H13" s="43"/>
      <c r="I13" s="53"/>
      <c r="J13" s="54">
        <f>SUM(F13:I13)</f>
        <v>0</v>
      </c>
      <c r="K13" s="55"/>
      <c r="L13" s="56"/>
      <c r="M13" s="56"/>
      <c r="N13" s="57">
        <f>I13/7.93</f>
        <v>0</v>
      </c>
      <c r="O13" s="59">
        <f>SUM(N13)</f>
        <v>0</v>
      </c>
      <c r="P13" s="48"/>
      <c r="Q13" s="49"/>
      <c r="R13" s="49"/>
      <c r="S13" s="5"/>
      <c r="T13" s="50"/>
      <c r="U13" s="48"/>
      <c r="V13" s="49"/>
      <c r="W13" s="49"/>
      <c r="X13" s="49"/>
      <c r="Y13" s="44"/>
      <c r="Z13" s="31"/>
    </row>
    <row r="14" spans="1:26" s="4" customFormat="1">
      <c r="A14" s="39"/>
      <c r="B14" s="40"/>
      <c r="C14" s="60" t="s">
        <v>32</v>
      </c>
      <c r="D14" s="179"/>
      <c r="E14" s="180"/>
      <c r="F14" s="61">
        <v>0</v>
      </c>
      <c r="G14" s="62">
        <v>0</v>
      </c>
      <c r="H14" s="62">
        <v>0</v>
      </c>
      <c r="I14" s="62">
        <f>SUM(I12:I13)</f>
        <v>0</v>
      </c>
      <c r="J14" s="63">
        <f>SUM(J12:J13)</f>
        <v>0</v>
      </c>
      <c r="K14" s="61">
        <v>0</v>
      </c>
      <c r="L14" s="62">
        <v>0</v>
      </c>
      <c r="M14" s="62">
        <v>0</v>
      </c>
      <c r="N14" s="62">
        <f>SUM(N12:N13)</f>
        <v>0</v>
      </c>
      <c r="O14" s="64">
        <f>SUM(K14:N14)</f>
        <v>0</v>
      </c>
      <c r="P14" s="65">
        <v>0</v>
      </c>
      <c r="Q14" s="66">
        <v>0</v>
      </c>
      <c r="R14" s="66">
        <v>0</v>
      </c>
      <c r="S14" s="66">
        <f>S12</f>
        <v>0</v>
      </c>
      <c r="T14" s="67">
        <f>SUM(P14:S14)</f>
        <v>0</v>
      </c>
      <c r="U14" s="65">
        <v>0</v>
      </c>
      <c r="V14" s="66">
        <v>0</v>
      </c>
      <c r="W14" s="66">
        <v>0</v>
      </c>
      <c r="X14" s="66">
        <f>X12</f>
        <v>0</v>
      </c>
      <c r="Y14" s="67">
        <f>SUM(U14:X14)</f>
        <v>0</v>
      </c>
      <c r="Z14" s="68"/>
    </row>
    <row r="15" spans="1:26" s="4" customFormat="1" ht="15" customHeight="1">
      <c r="A15" s="309" t="s">
        <v>33</v>
      </c>
      <c r="B15" s="307"/>
      <c r="C15" s="308"/>
      <c r="D15" s="174"/>
      <c r="E15" s="175"/>
      <c r="F15" s="69"/>
      <c r="G15" s="161"/>
      <c r="H15" s="161"/>
      <c r="I15" s="161"/>
      <c r="J15" s="70"/>
      <c r="K15" s="69"/>
      <c r="L15" s="161"/>
      <c r="M15" s="161"/>
      <c r="N15" s="161"/>
      <c r="O15" s="70"/>
      <c r="P15" s="69"/>
      <c r="Q15" s="161"/>
      <c r="R15" s="161"/>
      <c r="S15" s="161"/>
      <c r="T15" s="70"/>
      <c r="U15" s="69"/>
      <c r="V15" s="161"/>
      <c r="W15" s="161"/>
      <c r="X15" s="161"/>
      <c r="Y15" s="70"/>
      <c r="Z15" s="71"/>
    </row>
    <row r="16" spans="1:26" s="4" customFormat="1" hidden="1" outlineLevel="1">
      <c r="A16" s="72"/>
      <c r="B16" s="52"/>
      <c r="C16" s="73"/>
      <c r="D16" s="243"/>
      <c r="E16" s="181"/>
      <c r="F16" s="74"/>
      <c r="G16" s="75"/>
      <c r="H16" s="75"/>
      <c r="I16" s="75"/>
      <c r="J16" s="54"/>
      <c r="K16" s="74"/>
      <c r="L16" s="75"/>
      <c r="M16" s="75"/>
      <c r="N16" s="75"/>
      <c r="O16" s="54"/>
      <c r="P16" s="74"/>
      <c r="Q16" s="75"/>
      <c r="R16" s="75"/>
      <c r="S16" s="75"/>
      <c r="T16" s="54"/>
      <c r="U16" s="74"/>
      <c r="V16" s="161"/>
      <c r="W16" s="161"/>
      <c r="X16" s="161"/>
      <c r="Y16" s="54"/>
      <c r="Z16" s="71"/>
    </row>
    <row r="17" spans="1:26" s="4" customFormat="1" hidden="1" outlineLevel="1">
      <c r="A17" s="72"/>
      <c r="B17" s="52"/>
      <c r="C17" s="73"/>
      <c r="D17" s="243"/>
      <c r="E17" s="181"/>
      <c r="F17" s="74"/>
      <c r="G17" s="75"/>
      <c r="H17" s="75"/>
      <c r="I17" s="75"/>
      <c r="J17" s="54"/>
      <c r="K17" s="74"/>
      <c r="L17" s="75"/>
      <c r="M17" s="75"/>
      <c r="N17" s="75"/>
      <c r="O17" s="54"/>
      <c r="P17" s="74"/>
      <c r="Q17" s="75"/>
      <c r="R17" s="75"/>
      <c r="S17" s="75"/>
      <c r="T17" s="54"/>
      <c r="U17" s="74"/>
      <c r="V17" s="161"/>
      <c r="W17" s="161"/>
      <c r="X17" s="161"/>
      <c r="Y17" s="54"/>
      <c r="Z17" s="71"/>
    </row>
    <row r="18" spans="1:26" s="4" customFormat="1" hidden="1" outlineLevel="1">
      <c r="A18" s="72"/>
      <c r="B18" s="52"/>
      <c r="C18" s="73"/>
      <c r="D18" s="243"/>
      <c r="E18" s="181"/>
      <c r="F18" s="74"/>
      <c r="G18" s="75"/>
      <c r="H18" s="75"/>
      <c r="I18" s="75"/>
      <c r="J18" s="54"/>
      <c r="K18" s="74"/>
      <c r="L18" s="75"/>
      <c r="M18" s="75"/>
      <c r="N18" s="75"/>
      <c r="O18" s="54"/>
      <c r="P18" s="74"/>
      <c r="Q18" s="75"/>
      <c r="R18" s="75"/>
      <c r="S18" s="75"/>
      <c r="T18" s="54"/>
      <c r="U18" s="74"/>
      <c r="V18" s="161"/>
      <c r="W18" s="161"/>
      <c r="X18" s="161"/>
      <c r="Y18" s="54"/>
      <c r="Z18" s="71"/>
    </row>
    <row r="19" spans="1:26" s="4" customFormat="1" hidden="1" outlineLevel="1">
      <c r="A19" s="72"/>
      <c r="B19" s="52"/>
      <c r="C19" s="73"/>
      <c r="D19" s="243"/>
      <c r="E19" s="181"/>
      <c r="F19" s="74"/>
      <c r="G19" s="75"/>
      <c r="H19" s="75"/>
      <c r="I19" s="75"/>
      <c r="J19" s="54"/>
      <c r="K19" s="74"/>
      <c r="L19" s="75"/>
      <c r="M19" s="75"/>
      <c r="N19" s="75"/>
      <c r="O19" s="54"/>
      <c r="P19" s="74"/>
      <c r="Q19" s="75"/>
      <c r="R19" s="75"/>
      <c r="S19" s="75"/>
      <c r="T19" s="54"/>
      <c r="U19" s="74"/>
      <c r="V19" s="161"/>
      <c r="W19" s="161"/>
      <c r="X19" s="161"/>
      <c r="Y19" s="54"/>
      <c r="Z19" s="71"/>
    </row>
    <row r="20" spans="1:26" s="4" customFormat="1" ht="31.5" hidden="1" customHeight="1" outlineLevel="1">
      <c r="A20" s="72"/>
      <c r="B20" s="52"/>
      <c r="C20" s="73"/>
      <c r="D20" s="243"/>
      <c r="E20" s="181"/>
      <c r="F20" s="74"/>
      <c r="G20" s="75"/>
      <c r="H20" s="75"/>
      <c r="I20" s="75"/>
      <c r="J20" s="54"/>
      <c r="K20" s="74"/>
      <c r="L20" s="75"/>
      <c r="M20" s="75"/>
      <c r="N20" s="75"/>
      <c r="O20" s="54"/>
      <c r="P20" s="74"/>
      <c r="Q20" s="75"/>
      <c r="R20" s="75"/>
      <c r="S20" s="75"/>
      <c r="T20" s="54"/>
      <c r="U20" s="74"/>
      <c r="V20" s="161"/>
      <c r="W20" s="161"/>
      <c r="X20" s="161"/>
      <c r="Y20" s="54"/>
      <c r="Z20" s="71"/>
    </row>
    <row r="21" spans="1:26" s="4" customFormat="1" ht="30.75" hidden="1" customHeight="1" outlineLevel="1">
      <c r="A21" s="72"/>
      <c r="B21" s="52"/>
      <c r="C21" s="73"/>
      <c r="D21" s="243"/>
      <c r="E21" s="181"/>
      <c r="F21" s="74"/>
      <c r="G21" s="75"/>
      <c r="H21" s="75"/>
      <c r="I21" s="75"/>
      <c r="J21" s="54"/>
      <c r="K21" s="74"/>
      <c r="L21" s="75"/>
      <c r="M21" s="75"/>
      <c r="N21" s="75"/>
      <c r="O21" s="54"/>
      <c r="P21" s="74"/>
      <c r="Q21" s="75"/>
      <c r="R21" s="75"/>
      <c r="S21" s="75"/>
      <c r="T21" s="54"/>
      <c r="U21" s="74"/>
      <c r="V21" s="161"/>
      <c r="W21" s="161"/>
      <c r="X21" s="161"/>
      <c r="Y21" s="54"/>
      <c r="Z21" s="71"/>
    </row>
    <row r="22" spans="1:26" s="4" customFormat="1" ht="33" hidden="1" customHeight="1" outlineLevel="1">
      <c r="A22" s="72"/>
      <c r="B22" s="52"/>
      <c r="C22" s="73"/>
      <c r="D22" s="243"/>
      <c r="E22" s="181"/>
      <c r="F22" s="74"/>
      <c r="G22" s="75"/>
      <c r="H22" s="75"/>
      <c r="I22" s="75"/>
      <c r="J22" s="54"/>
      <c r="K22" s="74"/>
      <c r="L22" s="75"/>
      <c r="M22" s="75"/>
      <c r="N22" s="75"/>
      <c r="O22" s="54"/>
      <c r="P22" s="74"/>
      <c r="Q22" s="75"/>
      <c r="R22" s="75"/>
      <c r="S22" s="75"/>
      <c r="T22" s="54"/>
      <c r="U22" s="74"/>
      <c r="V22" s="161"/>
      <c r="W22" s="161"/>
      <c r="X22" s="161"/>
      <c r="Y22" s="54"/>
      <c r="Z22" s="71"/>
    </row>
    <row r="23" spans="1:26" s="4" customFormat="1" ht="34.5" hidden="1" customHeight="1" outlineLevel="1">
      <c r="A23" s="72"/>
      <c r="B23" s="52"/>
      <c r="C23" s="73"/>
      <c r="D23" s="243"/>
      <c r="E23" s="181"/>
      <c r="F23" s="74"/>
      <c r="G23" s="75"/>
      <c r="H23" s="75"/>
      <c r="I23" s="75"/>
      <c r="J23" s="54"/>
      <c r="K23" s="74"/>
      <c r="L23" s="75"/>
      <c r="M23" s="75"/>
      <c r="N23" s="75"/>
      <c r="O23" s="54"/>
      <c r="P23" s="74"/>
      <c r="Q23" s="75"/>
      <c r="R23" s="75"/>
      <c r="S23" s="75"/>
      <c r="T23" s="54"/>
      <c r="U23" s="74"/>
      <c r="V23" s="161"/>
      <c r="W23" s="161"/>
      <c r="X23" s="161"/>
      <c r="Y23" s="54"/>
      <c r="Z23" s="71"/>
    </row>
    <row r="24" spans="1:26" s="4" customFormat="1" ht="33" hidden="1" customHeight="1" outlineLevel="1">
      <c r="A24" s="72"/>
      <c r="B24" s="52"/>
      <c r="C24" s="73"/>
      <c r="D24" s="243"/>
      <c r="E24" s="181"/>
      <c r="F24" s="74"/>
      <c r="G24" s="75"/>
      <c r="H24" s="75"/>
      <c r="I24" s="75"/>
      <c r="J24" s="54"/>
      <c r="K24" s="74"/>
      <c r="L24" s="75"/>
      <c r="M24" s="75"/>
      <c r="N24" s="75"/>
      <c r="O24" s="54"/>
      <c r="P24" s="74"/>
      <c r="Q24" s="75"/>
      <c r="R24" s="75"/>
      <c r="S24" s="75"/>
      <c r="T24" s="54"/>
      <c r="U24" s="74"/>
      <c r="V24" s="161"/>
      <c r="W24" s="161"/>
      <c r="X24" s="161"/>
      <c r="Y24" s="54"/>
      <c r="Z24" s="71"/>
    </row>
    <row r="25" spans="1:26" s="4" customFormat="1" ht="32.25" hidden="1" customHeight="1" outlineLevel="1">
      <c r="A25" s="72"/>
      <c r="B25" s="52"/>
      <c r="C25" s="73"/>
      <c r="D25" s="243"/>
      <c r="E25" s="181"/>
      <c r="F25" s="74"/>
      <c r="G25" s="75"/>
      <c r="H25" s="75"/>
      <c r="I25" s="75"/>
      <c r="J25" s="54"/>
      <c r="K25" s="74"/>
      <c r="L25" s="75"/>
      <c r="M25" s="75"/>
      <c r="N25" s="75"/>
      <c r="O25" s="54"/>
      <c r="P25" s="74"/>
      <c r="Q25" s="75"/>
      <c r="R25" s="75"/>
      <c r="S25" s="75"/>
      <c r="T25" s="54"/>
      <c r="U25" s="74"/>
      <c r="V25" s="161"/>
      <c r="W25" s="161"/>
      <c r="X25" s="161"/>
      <c r="Y25" s="54"/>
      <c r="Z25" s="71"/>
    </row>
    <row r="26" spans="1:26" s="4" customFormat="1" ht="36.75" hidden="1" customHeight="1" outlineLevel="1">
      <c r="A26" s="72"/>
      <c r="B26" s="52"/>
      <c r="C26" s="73"/>
      <c r="D26" s="243"/>
      <c r="E26" s="181"/>
      <c r="F26" s="74"/>
      <c r="G26" s="75"/>
      <c r="H26" s="75"/>
      <c r="I26" s="75"/>
      <c r="J26" s="54"/>
      <c r="K26" s="74"/>
      <c r="L26" s="75"/>
      <c r="M26" s="75"/>
      <c r="N26" s="75"/>
      <c r="O26" s="54"/>
      <c r="P26" s="74"/>
      <c r="Q26" s="75"/>
      <c r="R26" s="75"/>
      <c r="S26" s="75"/>
      <c r="T26" s="54"/>
      <c r="U26" s="74"/>
      <c r="V26" s="161"/>
      <c r="W26" s="161"/>
      <c r="X26" s="161"/>
      <c r="Y26" s="54"/>
      <c r="Z26" s="71"/>
    </row>
    <row r="27" spans="1:26" s="4" customFormat="1" ht="34.5" hidden="1" customHeight="1" outlineLevel="1">
      <c r="A27" s="72"/>
      <c r="B27" s="52"/>
      <c r="C27" s="73"/>
      <c r="D27" s="243"/>
      <c r="E27" s="181"/>
      <c r="F27" s="74"/>
      <c r="G27" s="75"/>
      <c r="H27" s="75"/>
      <c r="I27" s="75"/>
      <c r="J27" s="54"/>
      <c r="K27" s="74"/>
      <c r="L27" s="75"/>
      <c r="M27" s="75"/>
      <c r="N27" s="75"/>
      <c r="O27" s="54"/>
      <c r="P27" s="74"/>
      <c r="Q27" s="75"/>
      <c r="R27" s="75"/>
      <c r="S27" s="75"/>
      <c r="T27" s="54"/>
      <c r="U27" s="74"/>
      <c r="V27" s="161"/>
      <c r="W27" s="161"/>
      <c r="X27" s="161"/>
      <c r="Y27" s="54"/>
      <c r="Z27" s="71"/>
    </row>
    <row r="28" spans="1:26" s="4" customFormat="1" ht="39.75" hidden="1" customHeight="1" outlineLevel="1">
      <c r="A28" s="72"/>
      <c r="B28" s="52"/>
      <c r="C28" s="73"/>
      <c r="D28" s="243"/>
      <c r="E28" s="181"/>
      <c r="F28" s="74"/>
      <c r="G28" s="75"/>
      <c r="H28" s="75"/>
      <c r="I28" s="75"/>
      <c r="J28" s="54"/>
      <c r="K28" s="74"/>
      <c r="L28" s="75"/>
      <c r="M28" s="75"/>
      <c r="N28" s="75"/>
      <c r="O28" s="54"/>
      <c r="P28" s="74"/>
      <c r="Q28" s="75"/>
      <c r="R28" s="75"/>
      <c r="S28" s="75"/>
      <c r="T28" s="54"/>
      <c r="U28" s="74"/>
      <c r="V28" s="161"/>
      <c r="W28" s="161"/>
      <c r="X28" s="161"/>
      <c r="Y28" s="54"/>
      <c r="Z28" s="71"/>
    </row>
    <row r="29" spans="1:26" s="2" customFormat="1" ht="36.75" hidden="1" customHeight="1" outlineLevel="1">
      <c r="A29" s="72"/>
      <c r="B29" s="52"/>
      <c r="C29" s="73"/>
      <c r="D29" s="243"/>
      <c r="E29" s="181"/>
      <c r="F29" s="74"/>
      <c r="G29" s="76"/>
      <c r="H29" s="76"/>
      <c r="I29" s="76"/>
      <c r="J29" s="54"/>
      <c r="K29" s="74"/>
      <c r="L29" s="76"/>
      <c r="M29" s="76"/>
      <c r="N29" s="76"/>
      <c r="O29" s="54"/>
      <c r="P29" s="74"/>
      <c r="Q29" s="76"/>
      <c r="R29" s="76"/>
      <c r="S29" s="76"/>
      <c r="T29" s="54"/>
      <c r="U29" s="74"/>
      <c r="V29" s="77"/>
      <c r="W29" s="77"/>
      <c r="X29" s="77"/>
      <c r="Y29" s="54"/>
      <c r="Z29" s="78"/>
    </row>
    <row r="30" spans="1:26" s="2" customFormat="1" ht="35.25" hidden="1" customHeight="1" outlineLevel="1">
      <c r="A30" s="72"/>
      <c r="B30" s="52"/>
      <c r="C30" s="73"/>
      <c r="D30" s="243"/>
      <c r="E30" s="181"/>
      <c r="F30" s="74"/>
      <c r="G30" s="76"/>
      <c r="H30" s="76"/>
      <c r="I30" s="76"/>
      <c r="J30" s="54"/>
      <c r="K30" s="182"/>
      <c r="L30" s="76"/>
      <c r="M30" s="76"/>
      <c r="N30" s="76"/>
      <c r="O30" s="54"/>
      <c r="P30" s="74"/>
      <c r="Q30" s="76"/>
      <c r="R30" s="76"/>
      <c r="S30" s="76"/>
      <c r="T30" s="54"/>
      <c r="U30" s="74"/>
      <c r="V30" s="77"/>
      <c r="W30" s="77"/>
      <c r="X30" s="77"/>
      <c r="Y30" s="54"/>
      <c r="Z30" s="78"/>
    </row>
    <row r="31" spans="1:26" s="2" customFormat="1" ht="40.5" hidden="1" customHeight="1" outlineLevel="1">
      <c r="A31" s="72"/>
      <c r="B31" s="52"/>
      <c r="C31" s="73"/>
      <c r="D31" s="243"/>
      <c r="E31" s="181"/>
      <c r="F31" s="74"/>
      <c r="G31" s="76"/>
      <c r="H31" s="76"/>
      <c r="I31" s="76"/>
      <c r="J31" s="54"/>
      <c r="K31" s="74"/>
      <c r="L31" s="76"/>
      <c r="M31" s="76"/>
      <c r="N31" s="76"/>
      <c r="O31" s="54"/>
      <c r="P31" s="74"/>
      <c r="Q31" s="76"/>
      <c r="R31" s="76"/>
      <c r="S31" s="76"/>
      <c r="T31" s="54"/>
      <c r="U31" s="74"/>
      <c r="V31" s="77"/>
      <c r="W31" s="77"/>
      <c r="X31" s="77"/>
      <c r="Y31" s="54"/>
      <c r="Z31" s="78"/>
    </row>
    <row r="32" spans="1:26" s="2" customFormat="1" ht="36.75" customHeight="1" collapsed="1">
      <c r="A32" s="72">
        <v>19</v>
      </c>
      <c r="B32" s="52" t="s">
        <v>109</v>
      </c>
      <c r="C32" s="73" t="s">
        <v>74</v>
      </c>
      <c r="D32" s="243">
        <v>32.32</v>
      </c>
      <c r="E32" s="181"/>
      <c r="F32" s="74">
        <f>K32*5.18*1.02</f>
        <v>4343.1192000000001</v>
      </c>
      <c r="G32" s="76"/>
      <c r="H32" s="76"/>
      <c r="I32" s="76"/>
      <c r="J32" s="54">
        <f t="shared" ref="J32" si="0">SUM(F32:I32)</f>
        <v>4343.1192000000001</v>
      </c>
      <c r="K32" s="74">
        <v>822</v>
      </c>
      <c r="L32" s="76"/>
      <c r="M32" s="76"/>
      <c r="N32" s="76"/>
      <c r="O32" s="54">
        <f t="shared" ref="O32" si="1">SUM(K32:N32)</f>
        <v>822</v>
      </c>
      <c r="P32" s="74">
        <f>K32*4.55</f>
        <v>3740.1</v>
      </c>
      <c r="Q32" s="76"/>
      <c r="R32" s="76"/>
      <c r="S32" s="76"/>
      <c r="T32" s="54">
        <f t="shared" ref="T32" si="2">SUM(P32:S32)</f>
        <v>3740.1</v>
      </c>
      <c r="U32" s="74">
        <f t="shared" ref="U32" si="3">P32</f>
        <v>3740.1</v>
      </c>
      <c r="V32" s="77"/>
      <c r="W32" s="77"/>
      <c r="X32" s="77"/>
      <c r="Y32" s="54">
        <f t="shared" ref="Y32" si="4">SUM(U32:X32)</f>
        <v>3740.1</v>
      </c>
      <c r="Z32" s="78"/>
    </row>
    <row r="33" spans="1:26" s="2" customFormat="1" ht="12" customHeight="1">
      <c r="A33" s="72"/>
      <c r="B33" s="52"/>
      <c r="C33" s="73"/>
      <c r="D33" s="243"/>
      <c r="E33" s="181"/>
      <c r="F33" s="74"/>
      <c r="G33" s="76"/>
      <c r="H33" s="76"/>
      <c r="I33" s="76"/>
      <c r="J33" s="54"/>
      <c r="K33" s="74"/>
      <c r="L33" s="76"/>
      <c r="M33" s="76"/>
      <c r="N33" s="76"/>
      <c r="O33" s="54"/>
      <c r="P33" s="74"/>
      <c r="Q33" s="76"/>
      <c r="R33" s="76"/>
      <c r="S33" s="76"/>
      <c r="T33" s="54"/>
      <c r="U33" s="74"/>
      <c r="V33" s="77"/>
      <c r="W33" s="77"/>
      <c r="X33" s="77"/>
      <c r="Y33" s="54"/>
      <c r="Z33" s="78"/>
    </row>
    <row r="34" spans="1:26" s="2" customFormat="1" ht="12" customHeight="1">
      <c r="A34" s="72"/>
      <c r="B34" s="52"/>
      <c r="C34" s="73"/>
      <c r="D34" s="243"/>
      <c r="E34" s="181"/>
      <c r="F34" s="74"/>
      <c r="G34" s="76"/>
      <c r="H34" s="76"/>
      <c r="I34" s="76"/>
      <c r="J34" s="54"/>
      <c r="K34" s="74"/>
      <c r="L34" s="76"/>
      <c r="M34" s="76"/>
      <c r="N34" s="76"/>
      <c r="O34" s="54"/>
      <c r="P34" s="74"/>
      <c r="Q34" s="76"/>
      <c r="R34" s="76"/>
      <c r="S34" s="76"/>
      <c r="T34" s="54"/>
      <c r="U34" s="74"/>
      <c r="V34" s="77"/>
      <c r="W34" s="77"/>
      <c r="X34" s="77"/>
      <c r="Y34" s="54"/>
      <c r="Z34" s="78"/>
    </row>
    <row r="35" spans="1:26" s="2" customFormat="1" ht="12" customHeight="1">
      <c r="A35" s="72"/>
      <c r="B35" s="52"/>
      <c r="C35" s="73"/>
      <c r="D35" s="243"/>
      <c r="E35" s="181"/>
      <c r="F35" s="74"/>
      <c r="G35" s="76"/>
      <c r="H35" s="76"/>
      <c r="I35" s="76"/>
      <c r="J35" s="54"/>
      <c r="K35" s="74"/>
      <c r="L35" s="76"/>
      <c r="M35" s="76"/>
      <c r="N35" s="76"/>
      <c r="O35" s="54"/>
      <c r="P35" s="74"/>
      <c r="Q35" s="76"/>
      <c r="R35" s="76"/>
      <c r="S35" s="76"/>
      <c r="T35" s="54"/>
      <c r="U35" s="74"/>
      <c r="V35" s="77"/>
      <c r="W35" s="77"/>
      <c r="X35" s="77"/>
      <c r="Y35" s="54"/>
      <c r="Z35" s="78"/>
    </row>
    <row r="36" spans="1:26" s="2" customFormat="1" ht="12" customHeight="1">
      <c r="A36" s="72"/>
      <c r="B36" s="52"/>
      <c r="C36" s="73"/>
      <c r="D36" s="243"/>
      <c r="E36" s="181"/>
      <c r="F36" s="74"/>
      <c r="G36" s="76"/>
      <c r="H36" s="76"/>
      <c r="I36" s="76"/>
      <c r="J36" s="54"/>
      <c r="K36" s="74"/>
      <c r="L36" s="76"/>
      <c r="M36" s="76"/>
      <c r="N36" s="76"/>
      <c r="O36" s="54"/>
      <c r="P36" s="74"/>
      <c r="Q36" s="76"/>
      <c r="R36" s="76"/>
      <c r="S36" s="76"/>
      <c r="T36" s="54"/>
      <c r="U36" s="74"/>
      <c r="V36" s="77"/>
      <c r="W36" s="77"/>
      <c r="X36" s="77"/>
      <c r="Y36" s="54"/>
      <c r="Z36" s="78"/>
    </row>
    <row r="37" spans="1:26" s="2" customFormat="1" hidden="1" outlineLevel="1">
      <c r="A37" s="72"/>
      <c r="B37" s="52"/>
      <c r="C37" s="79"/>
      <c r="D37" s="244"/>
      <c r="E37" s="184"/>
      <c r="F37" s="74"/>
      <c r="G37" s="76"/>
      <c r="H37" s="76"/>
      <c r="I37" s="76"/>
      <c r="J37" s="54"/>
      <c r="K37" s="74"/>
      <c r="L37" s="76"/>
      <c r="M37" s="76"/>
      <c r="N37" s="76"/>
      <c r="O37" s="54"/>
      <c r="P37" s="74"/>
      <c r="Q37" s="76"/>
      <c r="R37" s="76"/>
      <c r="S37" s="76"/>
      <c r="T37" s="54"/>
      <c r="U37" s="74"/>
      <c r="V37" s="77"/>
      <c r="W37" s="77"/>
      <c r="X37" s="77"/>
      <c r="Y37" s="54"/>
      <c r="Z37" s="78"/>
    </row>
    <row r="38" spans="1:26" s="2" customFormat="1" hidden="1" outlineLevel="1">
      <c r="A38" s="72"/>
      <c r="B38" s="52"/>
      <c r="C38" s="79"/>
      <c r="D38" s="244"/>
      <c r="E38" s="184"/>
      <c r="F38" s="74"/>
      <c r="G38" s="76"/>
      <c r="H38" s="76"/>
      <c r="I38" s="76"/>
      <c r="J38" s="54"/>
      <c r="K38" s="74"/>
      <c r="L38" s="76"/>
      <c r="M38" s="76"/>
      <c r="N38" s="76"/>
      <c r="O38" s="54"/>
      <c r="P38" s="74"/>
      <c r="Q38" s="76"/>
      <c r="R38" s="76"/>
      <c r="S38" s="76"/>
      <c r="T38" s="54"/>
      <c r="U38" s="74"/>
      <c r="V38" s="77"/>
      <c r="W38" s="77"/>
      <c r="X38" s="77"/>
      <c r="Y38" s="54"/>
      <c r="Z38" s="78"/>
    </row>
    <row r="39" spans="1:26" s="2" customFormat="1" hidden="1" outlineLevel="1">
      <c r="A39" s="72"/>
      <c r="B39" s="52"/>
      <c r="C39" s="79"/>
      <c r="D39" s="244"/>
      <c r="E39" s="184"/>
      <c r="F39" s="74"/>
      <c r="G39" s="76"/>
      <c r="H39" s="76"/>
      <c r="I39" s="76"/>
      <c r="J39" s="54"/>
      <c r="K39" s="74"/>
      <c r="L39" s="76"/>
      <c r="M39" s="76"/>
      <c r="N39" s="76"/>
      <c r="O39" s="54"/>
      <c r="P39" s="74"/>
      <c r="Q39" s="76"/>
      <c r="R39" s="76"/>
      <c r="S39" s="76"/>
      <c r="T39" s="54"/>
      <c r="U39" s="74"/>
      <c r="V39" s="77"/>
      <c r="W39" s="77"/>
      <c r="X39" s="77"/>
      <c r="Y39" s="54"/>
      <c r="Z39" s="78"/>
    </row>
    <row r="40" spans="1:26" s="2" customFormat="1" hidden="1" outlineLevel="1">
      <c r="A40" s="72"/>
      <c r="B40" s="52"/>
      <c r="C40" s="79"/>
      <c r="D40" s="183"/>
      <c r="E40" s="185"/>
      <c r="F40" s="74"/>
      <c r="G40" s="76"/>
      <c r="H40" s="76"/>
      <c r="I40" s="76"/>
      <c r="J40" s="54"/>
      <c r="K40" s="74"/>
      <c r="L40" s="76"/>
      <c r="M40" s="76"/>
      <c r="N40" s="76"/>
      <c r="O40" s="54"/>
      <c r="P40" s="74"/>
      <c r="Q40" s="76"/>
      <c r="R40" s="76"/>
      <c r="S40" s="76"/>
      <c r="T40" s="54"/>
      <c r="U40" s="74"/>
      <c r="V40" s="77"/>
      <c r="W40" s="77"/>
      <c r="X40" s="77"/>
      <c r="Y40" s="54"/>
      <c r="Z40" s="78"/>
    </row>
    <row r="41" spans="1:26" s="2" customFormat="1" hidden="1" outlineLevel="1">
      <c r="A41" s="72"/>
      <c r="B41" s="52"/>
      <c r="C41" s="79"/>
      <c r="D41" s="183"/>
      <c r="E41" s="185"/>
      <c r="F41" s="74"/>
      <c r="G41" s="76"/>
      <c r="H41" s="76"/>
      <c r="I41" s="76"/>
      <c r="J41" s="54"/>
      <c r="K41" s="74"/>
      <c r="L41" s="76"/>
      <c r="M41" s="76"/>
      <c r="N41" s="76"/>
      <c r="O41" s="54"/>
      <c r="P41" s="74"/>
      <c r="Q41" s="76"/>
      <c r="R41" s="76"/>
      <c r="S41" s="76"/>
      <c r="T41" s="54"/>
      <c r="U41" s="74"/>
      <c r="V41" s="77"/>
      <c r="W41" s="77"/>
      <c r="X41" s="77"/>
      <c r="Y41" s="54"/>
      <c r="Z41" s="78"/>
    </row>
    <row r="42" spans="1:26" s="2" customFormat="1" collapsed="1">
      <c r="A42" s="80"/>
      <c r="B42" s="10" t="s">
        <v>9</v>
      </c>
      <c r="C42" s="11" t="s">
        <v>34</v>
      </c>
      <c r="D42" s="186"/>
      <c r="E42" s="187"/>
      <c r="F42" s="81">
        <f>SUM(F16:F41)</f>
        <v>4343.1192000000001</v>
      </c>
      <c r="G42" s="82">
        <f>SUM(G16:G39)</f>
        <v>0</v>
      </c>
      <c r="H42" s="82">
        <f>SUM(H16:H39)</f>
        <v>0</v>
      </c>
      <c r="I42" s="82">
        <f>SUM(I16:I39)</f>
        <v>0</v>
      </c>
      <c r="J42" s="83">
        <f>SUM(F42:I42)</f>
        <v>4343.1192000000001</v>
      </c>
      <c r="K42" s="81">
        <f>SUM(K16:K41)</f>
        <v>822</v>
      </c>
      <c r="L42" s="82">
        <f>SUM(L16:L39)</f>
        <v>0</v>
      </c>
      <c r="M42" s="82">
        <f>SUM(M16:M39)</f>
        <v>0</v>
      </c>
      <c r="N42" s="82">
        <f>SUM(N16:N39)</f>
        <v>0</v>
      </c>
      <c r="O42" s="83">
        <f>SUM(K42:N42)</f>
        <v>822</v>
      </c>
      <c r="P42" s="81">
        <f>SUM(P16:P41)</f>
        <v>3740.1</v>
      </c>
      <c r="Q42" s="82">
        <f>SUM(Q16:Q39)</f>
        <v>0</v>
      </c>
      <c r="R42" s="82">
        <f>SUM(R16:R39)</f>
        <v>0</v>
      </c>
      <c r="S42" s="82">
        <f>SUM(S16:S39)</f>
        <v>0</v>
      </c>
      <c r="T42" s="83">
        <f>SUM(P42:S42)</f>
        <v>3740.1</v>
      </c>
      <c r="U42" s="81">
        <f>SUM(U16:U41)</f>
        <v>3740.1</v>
      </c>
      <c r="V42" s="82">
        <f>SUM(V16:V39)</f>
        <v>0</v>
      </c>
      <c r="W42" s="82">
        <f>SUM(W16:W39)</f>
        <v>0</v>
      </c>
      <c r="X42" s="82">
        <f>SUM(X16:X39)</f>
        <v>0</v>
      </c>
      <c r="Y42" s="83">
        <f>SUM(U42:X42)</f>
        <v>3740.1</v>
      </c>
      <c r="Z42" s="84"/>
    </row>
    <row r="43" spans="1:26" s="2" customFormat="1">
      <c r="A43" s="80"/>
      <c r="B43" s="10"/>
      <c r="C43" s="12" t="s">
        <v>56</v>
      </c>
      <c r="D43" s="188">
        <f>SUM(D16:D42)</f>
        <v>32.32</v>
      </c>
      <c r="E43" s="189"/>
      <c r="F43" s="81">
        <f>F14+F42</f>
        <v>4343.1192000000001</v>
      </c>
      <c r="G43" s="82">
        <f>G14+G42</f>
        <v>0</v>
      </c>
      <c r="H43" s="82">
        <f>H14+H42</f>
        <v>0</v>
      </c>
      <c r="I43" s="82">
        <f>I14+I42</f>
        <v>0</v>
      </c>
      <c r="J43" s="83">
        <f>SUM(F43:I43)</f>
        <v>4343.1192000000001</v>
      </c>
      <c r="K43" s="81">
        <f>K14+K42</f>
        <v>822</v>
      </c>
      <c r="L43" s="82">
        <f>L14+L42</f>
        <v>0</v>
      </c>
      <c r="M43" s="82">
        <f>M14+M42</f>
        <v>0</v>
      </c>
      <c r="N43" s="82">
        <f>N14+N42</f>
        <v>0</v>
      </c>
      <c r="O43" s="83">
        <f>SUM(K43:N43)</f>
        <v>822</v>
      </c>
      <c r="P43" s="81">
        <f>P14+P42</f>
        <v>3740.1</v>
      </c>
      <c r="Q43" s="82">
        <f>Q14+Q42</f>
        <v>0</v>
      </c>
      <c r="R43" s="82">
        <f>R14+R42</f>
        <v>0</v>
      </c>
      <c r="S43" s="82">
        <f>S14+S42</f>
        <v>0</v>
      </c>
      <c r="T43" s="83">
        <f>SUM(P43:S43)</f>
        <v>3740.1</v>
      </c>
      <c r="U43" s="81">
        <f>U14+U42</f>
        <v>3740.1</v>
      </c>
      <c r="V43" s="82">
        <f>V14+V42</f>
        <v>0</v>
      </c>
      <c r="W43" s="82">
        <f>W14+W42</f>
        <v>0</v>
      </c>
      <c r="X43" s="82">
        <f>X14+X42</f>
        <v>0</v>
      </c>
      <c r="Y43" s="83">
        <f>SUM(U43:X43)</f>
        <v>3740.1</v>
      </c>
      <c r="Z43" s="84"/>
    </row>
    <row r="44" spans="1:26" s="2" customFormat="1" ht="15" customHeight="1">
      <c r="A44" s="311" t="s">
        <v>35</v>
      </c>
      <c r="B44" s="312"/>
      <c r="C44" s="313"/>
      <c r="D44" s="190"/>
      <c r="E44" s="191"/>
      <c r="F44" s="85"/>
      <c r="G44" s="86"/>
      <c r="H44" s="86"/>
      <c r="I44" s="86"/>
      <c r="J44" s="87"/>
      <c r="K44" s="85"/>
      <c r="L44" s="88"/>
      <c r="M44" s="86"/>
      <c r="N44" s="86"/>
      <c r="O44" s="87"/>
      <c r="P44" s="85"/>
      <c r="Q44" s="86"/>
      <c r="R44" s="86"/>
      <c r="S44" s="86"/>
      <c r="T44" s="87"/>
      <c r="U44" s="85"/>
      <c r="V44" s="86"/>
      <c r="W44" s="86"/>
      <c r="X44" s="86"/>
      <c r="Y44" s="87"/>
      <c r="Z44" s="89"/>
    </row>
    <row r="45" spans="1:26" s="2" customFormat="1" ht="22.5">
      <c r="A45" s="90">
        <f>A39+1</f>
        <v>1</v>
      </c>
      <c r="B45" s="91" t="s">
        <v>57</v>
      </c>
      <c r="C45" s="92" t="s">
        <v>58</v>
      </c>
      <c r="D45" s="192"/>
      <c r="E45" s="193"/>
      <c r="F45" s="93">
        <v>0</v>
      </c>
      <c r="G45" s="94">
        <f>(G14+G42)*2.7%</f>
        <v>0</v>
      </c>
      <c r="H45" s="95"/>
      <c r="I45" s="95"/>
      <c r="J45" s="96">
        <f>SUM(F45:I45)</f>
        <v>0</v>
      </c>
      <c r="K45" s="93">
        <v>0</v>
      </c>
      <c r="L45" s="94">
        <f>(L14+L42)*2.7%</f>
        <v>0</v>
      </c>
      <c r="M45" s="95"/>
      <c r="N45" s="95"/>
      <c r="O45" s="96">
        <f>SUM(K45:N45)</f>
        <v>0</v>
      </c>
      <c r="P45" s="93">
        <v>0</v>
      </c>
      <c r="Q45" s="94">
        <f>(Q14+Q42)*2.7%</f>
        <v>0</v>
      </c>
      <c r="R45" s="95"/>
      <c r="S45" s="95"/>
      <c r="T45" s="96">
        <f>SUM(P45:S45)</f>
        <v>0</v>
      </c>
      <c r="U45" s="93">
        <v>0</v>
      </c>
      <c r="V45" s="94">
        <f>(V14+V42)*2.7%</f>
        <v>0</v>
      </c>
      <c r="W45" s="95"/>
      <c r="X45" s="95"/>
      <c r="Y45" s="96">
        <f>SUM(U45:X45)</f>
        <v>0</v>
      </c>
      <c r="Z45" s="97"/>
    </row>
    <row r="46" spans="1:26" s="2" customFormat="1" ht="22.5">
      <c r="A46" s="90">
        <f>A45+1</f>
        <v>2</v>
      </c>
      <c r="B46" s="91" t="s">
        <v>75</v>
      </c>
      <c r="C46" s="92" t="s">
        <v>17</v>
      </c>
      <c r="D46" s="192"/>
      <c r="E46" s="193"/>
      <c r="F46" s="93"/>
      <c r="G46" s="94"/>
      <c r="H46" s="95"/>
      <c r="I46" s="94">
        <f>(J40+J41)*3%</f>
        <v>0</v>
      </c>
      <c r="J46" s="96">
        <f>SUM(F46:I46)</f>
        <v>0</v>
      </c>
      <c r="K46" s="93"/>
      <c r="L46" s="94"/>
      <c r="M46" s="95"/>
      <c r="N46" s="94">
        <f>(O40+O41)*3%</f>
        <v>0</v>
      </c>
      <c r="O46" s="96">
        <f>SUM(K46:N46)</f>
        <v>0</v>
      </c>
      <c r="P46" s="93"/>
      <c r="Q46" s="94"/>
      <c r="R46" s="95"/>
      <c r="S46" s="94">
        <f>(T40+T41)*3%</f>
        <v>0</v>
      </c>
      <c r="T46" s="96">
        <f>SUM(P46:S46)</f>
        <v>0</v>
      </c>
      <c r="U46" s="93"/>
      <c r="V46" s="94"/>
      <c r="W46" s="95"/>
      <c r="X46" s="94">
        <f>(Y40+Y41)*3%</f>
        <v>0</v>
      </c>
      <c r="Y46" s="96">
        <f>SUM(U46:X46)</f>
        <v>0</v>
      </c>
      <c r="Z46" s="97"/>
    </row>
    <row r="47" spans="1:26" s="2" customFormat="1">
      <c r="A47" s="80"/>
      <c r="B47" s="10" t="s">
        <v>9</v>
      </c>
      <c r="C47" s="11" t="s">
        <v>36</v>
      </c>
      <c r="D47" s="186"/>
      <c r="E47" s="187"/>
      <c r="F47" s="81">
        <f>SUM(F45:F46)</f>
        <v>0</v>
      </c>
      <c r="G47" s="82">
        <f>SUM(G45:G45)</f>
        <v>0</v>
      </c>
      <c r="H47" s="82">
        <f>SUM(H45:H45)</f>
        <v>0</v>
      </c>
      <c r="I47" s="82">
        <f>SUM(I45:I46)</f>
        <v>0</v>
      </c>
      <c r="J47" s="83">
        <f>SUM(F47:I47)</f>
        <v>0</v>
      </c>
      <c r="K47" s="81">
        <f>SUM(K45:K46)</f>
        <v>0</v>
      </c>
      <c r="L47" s="82">
        <f>SUM(L45:L45)</f>
        <v>0</v>
      </c>
      <c r="M47" s="82">
        <f>SUM(M45:M45)</f>
        <v>0</v>
      </c>
      <c r="N47" s="82">
        <f>SUM(N45:N46)</f>
        <v>0</v>
      </c>
      <c r="O47" s="83">
        <f>SUM(K47:N47)</f>
        <v>0</v>
      </c>
      <c r="P47" s="81">
        <f>SUM(P45:P46)</f>
        <v>0</v>
      </c>
      <c r="Q47" s="82">
        <f>SUM(Q45:Q45)</f>
        <v>0</v>
      </c>
      <c r="R47" s="82">
        <f>SUM(R45:R45)</f>
        <v>0</v>
      </c>
      <c r="S47" s="82">
        <f>SUM(S45:S46)</f>
        <v>0</v>
      </c>
      <c r="T47" s="83">
        <f>SUM(P47:S47)</f>
        <v>0</v>
      </c>
      <c r="U47" s="81">
        <f>SUM(U45:U46)</f>
        <v>0</v>
      </c>
      <c r="V47" s="82">
        <f>SUM(V45:V45)</f>
        <v>0</v>
      </c>
      <c r="W47" s="82">
        <f>SUM(W45:W45)</f>
        <v>0</v>
      </c>
      <c r="X47" s="82">
        <f>SUM(X45:X46)</f>
        <v>0</v>
      </c>
      <c r="Y47" s="83">
        <f>SUM(U47:X47)</f>
        <v>0</v>
      </c>
      <c r="Z47" s="84"/>
    </row>
    <row r="48" spans="1:26" s="2" customFormat="1">
      <c r="A48" s="80"/>
      <c r="B48" s="10"/>
      <c r="C48" s="11" t="s">
        <v>37</v>
      </c>
      <c r="D48" s="186"/>
      <c r="E48" s="187"/>
      <c r="F48" s="81">
        <f>F14+F42+F47</f>
        <v>4343.1192000000001</v>
      </c>
      <c r="G48" s="82">
        <f>G14+G42+G47</f>
        <v>0</v>
      </c>
      <c r="H48" s="82">
        <f>H14+H42+H47</f>
        <v>0</v>
      </c>
      <c r="I48" s="82">
        <f>I14+I42+I47</f>
        <v>0</v>
      </c>
      <c r="J48" s="83">
        <f>SUM(F48:I48)</f>
        <v>4343.1192000000001</v>
      </c>
      <c r="K48" s="81">
        <f>K14+K42+K47</f>
        <v>822</v>
      </c>
      <c r="L48" s="82">
        <f>L14+L42+L47</f>
        <v>0</v>
      </c>
      <c r="M48" s="82">
        <f>M14+M42+M47</f>
        <v>0</v>
      </c>
      <c r="N48" s="82">
        <f>N14+N42+N47</f>
        <v>0</v>
      </c>
      <c r="O48" s="83">
        <f>SUM(K48:N48)</f>
        <v>822</v>
      </c>
      <c r="P48" s="81">
        <f>P14+P42+P47</f>
        <v>3740.1</v>
      </c>
      <c r="Q48" s="82">
        <f>Q14+Q42+Q47</f>
        <v>0</v>
      </c>
      <c r="R48" s="82">
        <f>R14+R42+R47</f>
        <v>0</v>
      </c>
      <c r="S48" s="82">
        <f>S14+S42+S47</f>
        <v>0</v>
      </c>
      <c r="T48" s="83">
        <f>SUM(P48:S48)</f>
        <v>3740.1</v>
      </c>
      <c r="U48" s="81">
        <f>U14+U42+U47</f>
        <v>3740.1</v>
      </c>
      <c r="V48" s="82">
        <f>V14+V42+V47</f>
        <v>0</v>
      </c>
      <c r="W48" s="82">
        <f>W14+W42+W47</f>
        <v>0</v>
      </c>
      <c r="X48" s="82">
        <f>X14+X42+X47</f>
        <v>0</v>
      </c>
      <c r="Y48" s="83">
        <f>SUM(U48:X48)</f>
        <v>3740.1</v>
      </c>
      <c r="Z48" s="84"/>
    </row>
    <row r="49" spans="1:46" s="2" customFormat="1" ht="15" customHeight="1">
      <c r="A49" s="311" t="s">
        <v>38</v>
      </c>
      <c r="B49" s="312"/>
      <c r="C49" s="313"/>
      <c r="D49" s="190"/>
      <c r="E49" s="191"/>
      <c r="F49" s="85"/>
      <c r="G49" s="86"/>
      <c r="H49" s="86"/>
      <c r="I49" s="86"/>
      <c r="J49" s="87"/>
      <c r="K49" s="85"/>
      <c r="L49" s="86"/>
      <c r="M49" s="86"/>
      <c r="N49" s="86"/>
      <c r="O49" s="87"/>
      <c r="P49" s="85"/>
      <c r="Q49" s="86"/>
      <c r="R49" s="86"/>
      <c r="S49" s="86"/>
      <c r="T49" s="87"/>
      <c r="U49" s="85"/>
      <c r="V49" s="86"/>
      <c r="W49" s="86"/>
      <c r="X49" s="86"/>
      <c r="Y49" s="87"/>
      <c r="Z49" s="89"/>
    </row>
    <row r="50" spans="1:46" s="2" customFormat="1" ht="33.75">
      <c r="A50" s="98">
        <f>A46+1</f>
        <v>3</v>
      </c>
      <c r="B50" s="99" t="s">
        <v>57</v>
      </c>
      <c r="C50" s="92" t="s">
        <v>59</v>
      </c>
      <c r="D50" s="192"/>
      <c r="E50" s="193"/>
      <c r="F50" s="100">
        <v>0</v>
      </c>
      <c r="G50" s="101">
        <f>G48*3.19%</f>
        <v>0</v>
      </c>
      <c r="H50" s="94"/>
      <c r="I50" s="94"/>
      <c r="J50" s="102">
        <f t="shared" ref="J50:J55" si="5">SUM(F50:I50)</f>
        <v>0</v>
      </c>
      <c r="K50" s="100">
        <v>0</v>
      </c>
      <c r="L50" s="101">
        <f>L48*3.19%</f>
        <v>0</v>
      </c>
      <c r="M50" s="94"/>
      <c r="N50" s="94"/>
      <c r="O50" s="102">
        <f>SUM(K50:N50)</f>
        <v>0</v>
      </c>
      <c r="P50" s="100">
        <v>0</v>
      </c>
      <c r="Q50" s="101">
        <f>Q48*3.19%</f>
        <v>0</v>
      </c>
      <c r="R50" s="94"/>
      <c r="S50" s="94"/>
      <c r="T50" s="102">
        <f>SUM(P50:S50)</f>
        <v>0</v>
      </c>
      <c r="U50" s="100">
        <v>0</v>
      </c>
      <c r="V50" s="101">
        <f>V48*3.19%</f>
        <v>0</v>
      </c>
      <c r="W50" s="94"/>
      <c r="X50" s="94"/>
      <c r="Y50" s="102">
        <f>SUM(U50:X50)</f>
        <v>0</v>
      </c>
      <c r="Z50" s="103"/>
    </row>
    <row r="51" spans="1:46" s="2" customFormat="1">
      <c r="A51" s="98">
        <f>A50+1</f>
        <v>4</v>
      </c>
      <c r="B51" s="104" t="s">
        <v>60</v>
      </c>
      <c r="C51" s="79" t="s">
        <v>61</v>
      </c>
      <c r="D51" s="194"/>
      <c r="E51" s="195"/>
      <c r="F51" s="93" t="s">
        <v>62</v>
      </c>
      <c r="G51" s="94"/>
      <c r="H51" s="94"/>
      <c r="I51" s="105">
        <v>556.79999999999995</v>
      </c>
      <c r="J51" s="13">
        <f t="shared" si="5"/>
        <v>556.79999999999995</v>
      </c>
      <c r="K51" s="93"/>
      <c r="L51" s="94"/>
      <c r="M51" s="94"/>
      <c r="N51" s="14">
        <v>64.819999999999993</v>
      </c>
      <c r="O51" s="102">
        <f>SUM(K51:N51)</f>
        <v>64.819999999999993</v>
      </c>
      <c r="P51" s="93"/>
      <c r="Q51" s="94"/>
      <c r="R51" s="94"/>
      <c r="S51" s="14">
        <f>N51*7.53</f>
        <v>488.09459999999996</v>
      </c>
      <c r="T51" s="102">
        <f>SUM(P51:S51)</f>
        <v>488.09459999999996</v>
      </c>
      <c r="U51" s="93"/>
      <c r="V51" s="94"/>
      <c r="W51" s="94"/>
      <c r="X51" s="14">
        <f>S51</f>
        <v>488.09459999999996</v>
      </c>
      <c r="Y51" s="102">
        <f>SUM(U51:X51)</f>
        <v>488.09459999999996</v>
      </c>
      <c r="Z51" s="103"/>
    </row>
    <row r="52" spans="1:46" s="2" customFormat="1">
      <c r="A52" s="98">
        <f>A51+1</f>
        <v>5</v>
      </c>
      <c r="B52" s="99" t="s">
        <v>57</v>
      </c>
      <c r="C52" s="92" t="s">
        <v>63</v>
      </c>
      <c r="D52" s="192"/>
      <c r="E52" s="193"/>
      <c r="F52" s="106"/>
      <c r="G52" s="95"/>
      <c r="H52" s="107"/>
      <c r="I52" s="105"/>
      <c r="J52" s="13">
        <f t="shared" si="5"/>
        <v>0</v>
      </c>
      <c r="K52" s="106"/>
      <c r="L52" s="95"/>
      <c r="M52" s="107"/>
      <c r="N52" s="14"/>
      <c r="O52" s="102">
        <f>SUM(K52:N52)</f>
        <v>0</v>
      </c>
      <c r="P52" s="106"/>
      <c r="Q52" s="95"/>
      <c r="R52" s="107"/>
      <c r="S52" s="94"/>
      <c r="T52" s="102">
        <f>S52</f>
        <v>0</v>
      </c>
      <c r="U52" s="106"/>
      <c r="V52" s="95"/>
      <c r="W52" s="107"/>
      <c r="X52" s="94">
        <f>S52</f>
        <v>0</v>
      </c>
      <c r="Y52" s="102">
        <f>SUM(U52:X52)</f>
        <v>0</v>
      </c>
      <c r="Z52" s="103"/>
    </row>
    <row r="53" spans="1:46" s="2" customFormat="1">
      <c r="A53" s="98">
        <f>A52+1</f>
        <v>6</v>
      </c>
      <c r="B53" s="104" t="s">
        <v>39</v>
      </c>
      <c r="C53" s="92" t="s">
        <v>40</v>
      </c>
      <c r="D53" s="192"/>
      <c r="E53" s="193"/>
      <c r="F53" s="106"/>
      <c r="G53" s="95"/>
      <c r="H53" s="107"/>
      <c r="I53" s="105"/>
      <c r="J53" s="13">
        <f t="shared" si="5"/>
        <v>0</v>
      </c>
      <c r="K53" s="106"/>
      <c r="L53" s="95"/>
      <c r="M53" s="107"/>
      <c r="N53" s="14">
        <f>I53/7.93</f>
        <v>0</v>
      </c>
      <c r="O53" s="102">
        <f>SUM(N53)</f>
        <v>0</v>
      </c>
      <c r="P53" s="106"/>
      <c r="Q53" s="95"/>
      <c r="R53" s="107"/>
      <c r="S53" s="94">
        <v>0</v>
      </c>
      <c r="T53" s="102">
        <f>S53</f>
        <v>0</v>
      </c>
      <c r="U53" s="106"/>
      <c r="V53" s="95"/>
      <c r="W53" s="107"/>
      <c r="X53" s="94">
        <f>S53</f>
        <v>0</v>
      </c>
      <c r="Y53" s="102">
        <f>SUM(X53)</f>
        <v>0</v>
      </c>
      <c r="Z53" s="103"/>
    </row>
    <row r="54" spans="1:46" s="2" customFormat="1">
      <c r="A54" s="109"/>
      <c r="B54" s="10" t="s">
        <v>9</v>
      </c>
      <c r="C54" s="11" t="s">
        <v>41</v>
      </c>
      <c r="D54" s="186"/>
      <c r="E54" s="187"/>
      <c r="F54" s="93">
        <f>SUM(F50:F52)</f>
        <v>0</v>
      </c>
      <c r="G54" s="94">
        <f>SUM(G50:G52)</f>
        <v>0</v>
      </c>
      <c r="H54" s="94">
        <f>SUM(H50:H52)</f>
        <v>0</v>
      </c>
      <c r="I54" s="94">
        <f>SUM(I50:I53)</f>
        <v>556.79999999999995</v>
      </c>
      <c r="J54" s="96">
        <f t="shared" si="5"/>
        <v>556.79999999999995</v>
      </c>
      <c r="K54" s="93">
        <f>SUM(K50:K52)</f>
        <v>0</v>
      </c>
      <c r="L54" s="94">
        <f>SUM(L50:L52)</f>
        <v>0</v>
      </c>
      <c r="M54" s="94">
        <f>SUM(M50:M52)</f>
        <v>0</v>
      </c>
      <c r="N54" s="94">
        <f>SUM(N50:N53)</f>
        <v>64.819999999999993</v>
      </c>
      <c r="O54" s="96">
        <f>SUM(K54:N54)</f>
        <v>64.819999999999993</v>
      </c>
      <c r="P54" s="93">
        <f>SUM(P50:P52)</f>
        <v>0</v>
      </c>
      <c r="Q54" s="94">
        <f>SUM(Q50:Q52)</f>
        <v>0</v>
      </c>
      <c r="R54" s="94">
        <f>SUM(R50:R52)</f>
        <v>0</v>
      </c>
      <c r="S54" s="94">
        <f>SUM(S50:S53)</f>
        <v>488.09459999999996</v>
      </c>
      <c r="T54" s="96">
        <f>SUM(P54:S54)</f>
        <v>488.09459999999996</v>
      </c>
      <c r="U54" s="93">
        <f>SUM(U50:U52)</f>
        <v>0</v>
      </c>
      <c r="V54" s="94">
        <f>SUM(V50:V52)</f>
        <v>0</v>
      </c>
      <c r="W54" s="94">
        <f>SUM(W50:W52)</f>
        <v>0</v>
      </c>
      <c r="X54" s="94">
        <f>SUM(X50:X53)</f>
        <v>488.09459999999996</v>
      </c>
      <c r="Y54" s="96">
        <f>SUM(U54:X54)</f>
        <v>488.09459999999996</v>
      </c>
      <c r="Z54" s="97"/>
      <c r="AA54" s="310"/>
      <c r="AB54" s="310"/>
      <c r="AC54" s="310"/>
      <c r="AD54" s="310"/>
      <c r="AE54" s="310"/>
      <c r="AF54" s="310"/>
      <c r="AG54" s="310"/>
      <c r="AH54" s="310"/>
      <c r="AI54" s="310"/>
      <c r="AJ54" s="310"/>
      <c r="AK54" s="310"/>
      <c r="AL54" s="310"/>
      <c r="AM54" s="310"/>
      <c r="AN54" s="310"/>
      <c r="AO54" s="310"/>
      <c r="AP54" s="310"/>
      <c r="AQ54" s="310"/>
      <c r="AR54" s="310"/>
      <c r="AS54" s="310"/>
      <c r="AT54" s="310"/>
    </row>
    <row r="55" spans="1:46" s="2" customFormat="1">
      <c r="A55" s="109"/>
      <c r="B55" s="10" t="s">
        <v>9</v>
      </c>
      <c r="C55" s="110" t="s">
        <v>42</v>
      </c>
      <c r="D55" s="196"/>
      <c r="E55" s="197"/>
      <c r="F55" s="81">
        <f>F48+F54</f>
        <v>4343.1192000000001</v>
      </c>
      <c r="G55" s="82">
        <f>G48+G54</f>
        <v>0</v>
      </c>
      <c r="H55" s="82">
        <f>H48+H54</f>
        <v>0</v>
      </c>
      <c r="I55" s="82">
        <f>I48+I54</f>
        <v>556.79999999999995</v>
      </c>
      <c r="J55" s="83">
        <f t="shared" si="5"/>
        <v>4899.9192000000003</v>
      </c>
      <c r="K55" s="81">
        <f>K48+K54</f>
        <v>822</v>
      </c>
      <c r="L55" s="82">
        <f>L48+L54</f>
        <v>0</v>
      </c>
      <c r="M55" s="82">
        <f>M48+M54</f>
        <v>0</v>
      </c>
      <c r="N55" s="82">
        <f>N48+N54</f>
        <v>64.819999999999993</v>
      </c>
      <c r="O55" s="83">
        <f>SUM(K55:N55)</f>
        <v>886.81999999999994</v>
      </c>
      <c r="P55" s="81">
        <f>P48+P54</f>
        <v>3740.1</v>
      </c>
      <c r="Q55" s="82">
        <f>Q48+Q54</f>
        <v>0</v>
      </c>
      <c r="R55" s="82">
        <f>R48+R54</f>
        <v>0</v>
      </c>
      <c r="S55" s="82">
        <f>S48+S54</f>
        <v>488.09459999999996</v>
      </c>
      <c r="T55" s="83">
        <f>SUM(P55:S55)</f>
        <v>4228.1945999999998</v>
      </c>
      <c r="U55" s="81">
        <f>U48+U54</f>
        <v>3740.1</v>
      </c>
      <c r="V55" s="82">
        <f>V48+V54</f>
        <v>0</v>
      </c>
      <c r="W55" s="82">
        <f>W48+W54</f>
        <v>0</v>
      </c>
      <c r="X55" s="82">
        <f>X48+X54</f>
        <v>488.09459999999996</v>
      </c>
      <c r="Y55" s="83">
        <f>SUM(U55:X55)</f>
        <v>4228.1945999999998</v>
      </c>
      <c r="Z55" s="84"/>
      <c r="AA55" s="310"/>
      <c r="AB55" s="310"/>
      <c r="AC55" s="310"/>
      <c r="AD55" s="310"/>
      <c r="AE55" s="310"/>
      <c r="AF55" s="310"/>
      <c r="AG55" s="310"/>
      <c r="AH55" s="310"/>
      <c r="AI55" s="310"/>
      <c r="AJ55" s="310"/>
      <c r="AK55" s="310"/>
      <c r="AL55" s="310"/>
      <c r="AM55" s="310"/>
      <c r="AN55" s="310"/>
      <c r="AO55" s="310"/>
      <c r="AP55" s="310"/>
      <c r="AQ55" s="310"/>
      <c r="AR55" s="310"/>
      <c r="AS55" s="310"/>
      <c r="AT55" s="310"/>
    </row>
    <row r="56" spans="1:46" s="2" customFormat="1" ht="15" customHeight="1">
      <c r="A56" s="311" t="s">
        <v>43</v>
      </c>
      <c r="B56" s="312"/>
      <c r="C56" s="313"/>
      <c r="D56" s="190"/>
      <c r="E56" s="191"/>
      <c r="F56" s="85"/>
      <c r="G56" s="86"/>
      <c r="H56" s="86"/>
      <c r="I56" s="86"/>
      <c r="J56" s="87"/>
      <c r="K56" s="85"/>
      <c r="L56" s="86"/>
      <c r="M56" s="86"/>
      <c r="N56" s="86"/>
      <c r="O56" s="87"/>
      <c r="P56" s="85"/>
      <c r="Q56" s="86"/>
      <c r="R56" s="86"/>
      <c r="S56" s="86"/>
      <c r="T56" s="87"/>
      <c r="U56" s="85"/>
      <c r="V56" s="86"/>
      <c r="W56" s="86"/>
      <c r="X56" s="86"/>
      <c r="Y56" s="87"/>
      <c r="Z56" s="89"/>
      <c r="AA56" s="198"/>
      <c r="AB56" s="198"/>
      <c r="AC56" s="198"/>
      <c r="AD56" s="198"/>
      <c r="AE56" s="198"/>
      <c r="AF56" s="198"/>
      <c r="AG56" s="198"/>
      <c r="AH56" s="198"/>
      <c r="AI56" s="198"/>
      <c r="AJ56" s="198"/>
      <c r="AK56" s="198"/>
      <c r="AL56" s="198"/>
      <c r="AM56" s="198"/>
      <c r="AN56" s="198"/>
      <c r="AO56" s="199"/>
      <c r="AP56" s="199"/>
      <c r="AQ56" s="199"/>
      <c r="AR56" s="199"/>
      <c r="AS56" s="199"/>
      <c r="AT56" s="199"/>
    </row>
    <row r="57" spans="1:46" s="2" customFormat="1" ht="56.25">
      <c r="A57" s="98">
        <f>A53+1</f>
        <v>7</v>
      </c>
      <c r="B57" s="111" t="s">
        <v>64</v>
      </c>
      <c r="C57" s="92" t="s">
        <v>65</v>
      </c>
      <c r="D57" s="192"/>
      <c r="E57" s="193"/>
      <c r="F57" s="93"/>
      <c r="G57" s="94"/>
      <c r="H57" s="94"/>
      <c r="I57" s="94">
        <f>(J55)*2.14%</f>
        <v>104.85827088000002</v>
      </c>
      <c r="J57" s="102">
        <f>SUM(F57:I57)</f>
        <v>104.85827088000002</v>
      </c>
      <c r="K57" s="93"/>
      <c r="L57" s="94"/>
      <c r="M57" s="94"/>
      <c r="N57" s="94">
        <f>(O55)*2.14%</f>
        <v>18.977948000000001</v>
      </c>
      <c r="O57" s="102">
        <f>SUM(K57:N57)</f>
        <v>18.977948000000001</v>
      </c>
      <c r="P57" s="93"/>
      <c r="Q57" s="94"/>
      <c r="R57" s="94"/>
      <c r="S57" s="94">
        <f>(T55)*2.14%</f>
        <v>90.483364440000003</v>
      </c>
      <c r="T57" s="102">
        <f>SUM(P57:S57)</f>
        <v>90.483364440000003</v>
      </c>
      <c r="U57" s="112"/>
      <c r="V57" s="108"/>
      <c r="W57" s="108"/>
      <c r="X57" s="94">
        <f>(Y55)*2.14%</f>
        <v>90.483364440000003</v>
      </c>
      <c r="Y57" s="113">
        <f>SUM(U57:X57)</f>
        <v>90.483364440000003</v>
      </c>
      <c r="Z57" s="103"/>
      <c r="AO57" s="199"/>
      <c r="AP57" s="199"/>
      <c r="AQ57" s="199"/>
      <c r="AR57" s="199"/>
      <c r="AS57" s="199"/>
      <c r="AT57" s="199"/>
    </row>
    <row r="58" spans="1:46" s="2" customFormat="1" ht="22.5">
      <c r="A58" s="98">
        <f>A57+1</f>
        <v>8</v>
      </c>
      <c r="B58" s="91" t="s">
        <v>75</v>
      </c>
      <c r="C58" s="92" t="s">
        <v>86</v>
      </c>
      <c r="D58" s="192"/>
      <c r="E58" s="193"/>
      <c r="F58" s="93"/>
      <c r="G58" s="94"/>
      <c r="H58" s="94"/>
      <c r="I58" s="94">
        <f>(J55)*2.16%</f>
        <v>105.83825472000001</v>
      </c>
      <c r="J58" s="102">
        <f>SUM(F58:I58)</f>
        <v>105.83825472000001</v>
      </c>
      <c r="K58" s="93"/>
      <c r="L58" s="94"/>
      <c r="M58" s="94"/>
      <c r="N58" s="94">
        <f>(O55)*2.16%</f>
        <v>19.155311999999999</v>
      </c>
      <c r="O58" s="102">
        <f>SUM(K58:N58)</f>
        <v>19.155311999999999</v>
      </c>
      <c r="P58" s="93"/>
      <c r="Q58" s="94"/>
      <c r="R58" s="94"/>
      <c r="S58" s="94">
        <f>(T55)*2.16%</f>
        <v>91.329003360000002</v>
      </c>
      <c r="T58" s="102">
        <f>SUM(P58:S58)</f>
        <v>91.329003360000002</v>
      </c>
      <c r="U58" s="112"/>
      <c r="V58" s="108"/>
      <c r="W58" s="108"/>
      <c r="X58" s="94">
        <f>(Y55)*2.16%</f>
        <v>91.329003360000002</v>
      </c>
      <c r="Y58" s="113">
        <f>SUM(U58:X58)</f>
        <v>91.329003360000002</v>
      </c>
      <c r="Z58" s="103"/>
      <c r="AO58" s="199"/>
      <c r="AP58" s="199"/>
      <c r="AQ58" s="199"/>
      <c r="AR58" s="199"/>
      <c r="AS58" s="199"/>
      <c r="AT58" s="199"/>
    </row>
    <row r="59" spans="1:46" s="2" customFormat="1" ht="15">
      <c r="A59" s="80"/>
      <c r="B59" s="10" t="s">
        <v>9</v>
      </c>
      <c r="C59" s="11" t="s">
        <v>44</v>
      </c>
      <c r="D59" s="186"/>
      <c r="E59" s="187"/>
      <c r="F59" s="81">
        <f>SUM(F57:F58)</f>
        <v>0</v>
      </c>
      <c r="G59" s="82">
        <f>G57+G58</f>
        <v>0</v>
      </c>
      <c r="H59" s="82">
        <f>H57+H58</f>
        <v>0</v>
      </c>
      <c r="I59" s="82">
        <f>I57+I58</f>
        <v>210.69652560000003</v>
      </c>
      <c r="J59" s="142">
        <f>SUM(F59:I59)</f>
        <v>210.69652560000003</v>
      </c>
      <c r="K59" s="81">
        <f>SUM(K57:K58)</f>
        <v>0</v>
      </c>
      <c r="L59" s="82">
        <f>L57+L58</f>
        <v>0</v>
      </c>
      <c r="M59" s="82">
        <f>M57+M58</f>
        <v>0</v>
      </c>
      <c r="N59" s="82">
        <f>N57+N58</f>
        <v>38.13326</v>
      </c>
      <c r="O59" s="142">
        <f>SUM(K59:N59)</f>
        <v>38.13326</v>
      </c>
      <c r="P59" s="81">
        <f>SUM(P57:P58)</f>
        <v>0</v>
      </c>
      <c r="Q59" s="82">
        <f>Q57+Q58</f>
        <v>0</v>
      </c>
      <c r="R59" s="82">
        <f>R57+R58</f>
        <v>0</v>
      </c>
      <c r="S59" s="82">
        <f>S57+S58</f>
        <v>181.8123678</v>
      </c>
      <c r="T59" s="142">
        <f>SUM(P59:S59)</f>
        <v>181.8123678</v>
      </c>
      <c r="U59" s="112">
        <f>U57</f>
        <v>0</v>
      </c>
      <c r="V59" s="108">
        <f>V57</f>
        <v>0</v>
      </c>
      <c r="W59" s="108">
        <f>W57</f>
        <v>0</v>
      </c>
      <c r="X59" s="82">
        <f>X57+X58</f>
        <v>181.8123678</v>
      </c>
      <c r="Y59" s="113">
        <f>SUM(U59:X59)</f>
        <v>181.8123678</v>
      </c>
      <c r="Z59" s="114"/>
      <c r="AA59" s="200">
        <v>2014</v>
      </c>
      <c r="AB59" s="201" t="s">
        <v>8</v>
      </c>
      <c r="AC59" s="254">
        <f>AC60</f>
        <v>309.77998000000002</v>
      </c>
      <c r="AO59" s="199"/>
      <c r="AP59" s="199"/>
      <c r="AQ59" s="199"/>
      <c r="AR59" s="199"/>
      <c r="AS59" s="199"/>
      <c r="AT59" s="199"/>
    </row>
    <row r="60" spans="1:46" s="2" customFormat="1" ht="15">
      <c r="A60" s="80"/>
      <c r="B60" s="10" t="s">
        <v>9</v>
      </c>
      <c r="C60" s="115" t="s">
        <v>45</v>
      </c>
      <c r="D60" s="202"/>
      <c r="E60" s="203"/>
      <c r="F60" s="81">
        <f>F55+F59</f>
        <v>4343.1192000000001</v>
      </c>
      <c r="G60" s="82">
        <f>G55+G59</f>
        <v>0</v>
      </c>
      <c r="H60" s="82">
        <f>H55+H59</f>
        <v>0</v>
      </c>
      <c r="I60" s="82">
        <f>I55+I59</f>
        <v>767.49652560000004</v>
      </c>
      <c r="J60" s="142">
        <f>SUM(F60:I60)</f>
        <v>5110.6157256000006</v>
      </c>
      <c r="K60" s="81">
        <f>K55+K59</f>
        <v>822</v>
      </c>
      <c r="L60" s="82">
        <f>L55+L59</f>
        <v>0</v>
      </c>
      <c r="M60" s="82">
        <f>M55+M59</f>
        <v>0</v>
      </c>
      <c r="N60" s="82">
        <f>N55+N59</f>
        <v>102.95326</v>
      </c>
      <c r="O60" s="142">
        <f>SUM(K60:N60)</f>
        <v>924.95326</v>
      </c>
      <c r="P60" s="81">
        <f>P55+P59</f>
        <v>3740.1</v>
      </c>
      <c r="Q60" s="82">
        <f>Q55+Q59</f>
        <v>0</v>
      </c>
      <c r="R60" s="82">
        <f>R55+R59</f>
        <v>0</v>
      </c>
      <c r="S60" s="82">
        <f>S55+S59</f>
        <v>669.90696779999996</v>
      </c>
      <c r="T60" s="142">
        <f>SUM(P60:S60)</f>
        <v>4410.0069678</v>
      </c>
      <c r="U60" s="81">
        <f>U55+U59</f>
        <v>3740.1</v>
      </c>
      <c r="V60" s="82">
        <f>V55+V59</f>
        <v>0</v>
      </c>
      <c r="W60" s="82">
        <f>W55+W59</f>
        <v>0</v>
      </c>
      <c r="X60" s="82">
        <f>X55+X59</f>
        <v>669.90696779999996</v>
      </c>
      <c r="Y60" s="83">
        <f>SUM(U60:X60)</f>
        <v>4410.0069678</v>
      </c>
      <c r="Z60" s="114"/>
      <c r="AA60" s="116"/>
      <c r="AB60" s="117" t="s">
        <v>2</v>
      </c>
      <c r="AC60" s="255">
        <f>Y65</f>
        <v>309.77998000000002</v>
      </c>
      <c r="AE60" s="299"/>
      <c r="AF60" s="299"/>
      <c r="AG60" s="299"/>
      <c r="AH60" s="299"/>
      <c r="AI60" s="199"/>
      <c r="AJ60" s="199"/>
      <c r="AK60" s="199"/>
      <c r="AL60" s="199"/>
      <c r="AM60" s="199"/>
      <c r="AN60" s="199"/>
      <c r="AO60" s="199"/>
      <c r="AP60" s="199"/>
      <c r="AQ60" s="199"/>
      <c r="AR60" s="199"/>
      <c r="AS60" s="199"/>
      <c r="AT60" s="199"/>
    </row>
    <row r="61" spans="1:46" s="2" customFormat="1" ht="15" customHeight="1">
      <c r="A61" s="311" t="s">
        <v>46</v>
      </c>
      <c r="B61" s="312"/>
      <c r="C61" s="313"/>
      <c r="D61" s="190"/>
      <c r="E61" s="191"/>
      <c r="F61" s="85"/>
      <c r="G61" s="86"/>
      <c r="H61" s="86"/>
      <c r="I61" s="86"/>
      <c r="J61" s="87"/>
      <c r="K61" s="85"/>
      <c r="L61" s="86"/>
      <c r="M61" s="86"/>
      <c r="N61" s="86"/>
      <c r="O61" s="87"/>
      <c r="P61" s="85"/>
      <c r="Q61" s="86"/>
      <c r="R61" s="86"/>
      <c r="S61" s="86"/>
      <c r="T61" s="87"/>
      <c r="U61" s="118"/>
      <c r="V61" s="119"/>
      <c r="W61" s="119"/>
      <c r="X61" s="119"/>
      <c r="Y61" s="120"/>
      <c r="Z61" s="121"/>
      <c r="AA61" s="116"/>
      <c r="AB61" s="2" t="s">
        <v>18</v>
      </c>
      <c r="AC61" s="255"/>
      <c r="AD61" s="199"/>
      <c r="AE61" s="299"/>
      <c r="AF61" s="299"/>
      <c r="AG61" s="299"/>
      <c r="AH61" s="299"/>
    </row>
    <row r="62" spans="1:46" s="2" customFormat="1" ht="22.5">
      <c r="A62" s="98">
        <f>A58+1</f>
        <v>9</v>
      </c>
      <c r="B62" s="111" t="s">
        <v>66</v>
      </c>
      <c r="C62" s="92" t="s">
        <v>67</v>
      </c>
      <c r="D62" s="192"/>
      <c r="E62" s="193"/>
      <c r="F62" s="122"/>
      <c r="G62" s="107"/>
      <c r="H62" s="107"/>
      <c r="I62" s="108">
        <v>178.97</v>
      </c>
      <c r="J62" s="102">
        <f>SUM(F62:I62)</f>
        <v>178.97</v>
      </c>
      <c r="K62" s="122">
        <v>0</v>
      </c>
      <c r="L62" s="107">
        <v>0</v>
      </c>
      <c r="M62" s="107">
        <v>0</v>
      </c>
      <c r="N62" s="14">
        <f>I62/3.64</f>
        <v>49.167582417582416</v>
      </c>
      <c r="O62" s="102">
        <f>SUM(K62:N62)</f>
        <v>49.167582417582416</v>
      </c>
      <c r="P62" s="122"/>
      <c r="Q62" s="107"/>
      <c r="R62" s="107"/>
      <c r="S62" s="94">
        <f>I62</f>
        <v>178.97</v>
      </c>
      <c r="T62" s="102">
        <f>SUM(P62:S62)</f>
        <v>178.97</v>
      </c>
      <c r="U62" s="123"/>
      <c r="V62" s="124"/>
      <c r="W62" s="124"/>
      <c r="X62" s="94">
        <f>ROUND(479806.6*0.373/1000,5)</f>
        <v>178.96786</v>
      </c>
      <c r="Y62" s="113">
        <f>SUM(U62:X62)</f>
        <v>178.96786</v>
      </c>
      <c r="Z62" s="114"/>
      <c r="AA62" s="200">
        <v>2020</v>
      </c>
      <c r="AB62" s="201" t="s">
        <v>13</v>
      </c>
      <c r="AC62" s="254">
        <f>Y72-AC59</f>
        <v>5224.1562737708309</v>
      </c>
      <c r="AF62" s="125">
        <v>288.32086817514136</v>
      </c>
    </row>
    <row r="63" spans="1:46" s="2" customFormat="1" ht="22.5">
      <c r="A63" s="98">
        <f>A62+1</f>
        <v>10</v>
      </c>
      <c r="B63" s="111" t="s">
        <v>66</v>
      </c>
      <c r="C63" s="92" t="s">
        <v>68</v>
      </c>
      <c r="D63" s="192"/>
      <c r="E63" s="193"/>
      <c r="F63" s="122"/>
      <c r="G63" s="107"/>
      <c r="H63" s="107"/>
      <c r="I63" s="108">
        <v>130.81</v>
      </c>
      <c r="J63" s="102">
        <f>SUM(I63)</f>
        <v>130.81</v>
      </c>
      <c r="K63" s="122"/>
      <c r="L63" s="107"/>
      <c r="M63" s="107"/>
      <c r="N63" s="14">
        <f>I63/3.7</f>
        <v>35.354054054054053</v>
      </c>
      <c r="O63" s="102">
        <f>SUM(N63)</f>
        <v>35.354054054054053</v>
      </c>
      <c r="P63" s="122"/>
      <c r="Q63" s="107"/>
      <c r="R63" s="107"/>
      <c r="S63" s="94">
        <f>I63</f>
        <v>130.81</v>
      </c>
      <c r="T63" s="102">
        <f>SUM(P63:S63)</f>
        <v>130.81</v>
      </c>
      <c r="U63" s="123"/>
      <c r="V63" s="124"/>
      <c r="W63" s="124"/>
      <c r="X63" s="94">
        <v>130.81211999999999</v>
      </c>
      <c r="Y63" s="113">
        <f>SUM(U63:X63)</f>
        <v>130.81211999999999</v>
      </c>
      <c r="Z63" s="114"/>
      <c r="AA63" s="200"/>
      <c r="AB63" s="201"/>
      <c r="AC63" s="254"/>
      <c r="AF63" s="125"/>
    </row>
    <row r="64" spans="1:46" s="2" customFormat="1">
      <c r="A64" s="98">
        <f>A63+1</f>
        <v>11</v>
      </c>
      <c r="B64" s="91"/>
      <c r="C64" s="92"/>
      <c r="D64" s="192"/>
      <c r="E64" s="193"/>
      <c r="F64" s="122"/>
      <c r="G64" s="107"/>
      <c r="H64" s="107"/>
      <c r="I64" s="108"/>
      <c r="J64" s="102"/>
      <c r="K64" s="122"/>
      <c r="L64" s="107"/>
      <c r="M64" s="107"/>
      <c r="N64" s="94"/>
      <c r="O64" s="102"/>
      <c r="P64" s="122"/>
      <c r="Q64" s="107"/>
      <c r="R64" s="107"/>
      <c r="S64" s="94"/>
      <c r="T64" s="102"/>
      <c r="U64" s="123"/>
      <c r="V64" s="124"/>
      <c r="W64" s="124"/>
      <c r="X64" s="108"/>
      <c r="Y64" s="113"/>
      <c r="Z64" s="114"/>
      <c r="AA64" s="200"/>
      <c r="AB64" s="201"/>
      <c r="AC64" s="254"/>
      <c r="AF64" s="125"/>
    </row>
    <row r="65" spans="1:46" s="2" customFormat="1" ht="15">
      <c r="A65" s="80"/>
      <c r="B65" s="10" t="s">
        <v>9</v>
      </c>
      <c r="C65" s="11" t="s">
        <v>47</v>
      </c>
      <c r="D65" s="186"/>
      <c r="E65" s="187"/>
      <c r="F65" s="93">
        <f>SUM(F62:F64)</f>
        <v>0</v>
      </c>
      <c r="G65" s="94">
        <f>SUM(G62:G64)</f>
        <v>0</v>
      </c>
      <c r="H65" s="94">
        <f>SUM(H62:H64)</f>
        <v>0</v>
      </c>
      <c r="I65" s="94">
        <f>SUM(I62:I64)</f>
        <v>309.77999999999997</v>
      </c>
      <c r="J65" s="102">
        <f>SUM(F65:I65)</f>
        <v>309.77999999999997</v>
      </c>
      <c r="K65" s="93">
        <f>SUM(K62:K64)</f>
        <v>0</v>
      </c>
      <c r="L65" s="94">
        <f>SUM(L62:L64)</f>
        <v>0</v>
      </c>
      <c r="M65" s="94">
        <f>SUM(M62:M64)</f>
        <v>0</v>
      </c>
      <c r="N65" s="94">
        <f>SUM(N62:N64)</f>
        <v>84.521636471636469</v>
      </c>
      <c r="O65" s="102">
        <f>SUM(K65:N65)</f>
        <v>84.521636471636469</v>
      </c>
      <c r="P65" s="93">
        <f>SUM(P62:P64)</f>
        <v>0</v>
      </c>
      <c r="Q65" s="94">
        <f>SUM(Q62:Q64)</f>
        <v>0</v>
      </c>
      <c r="R65" s="94">
        <f>SUM(R62:R64)</f>
        <v>0</v>
      </c>
      <c r="S65" s="94">
        <f>SUM(S62:S64)</f>
        <v>309.77999999999997</v>
      </c>
      <c r="T65" s="102">
        <f>SUM(P65:S65)</f>
        <v>309.77999999999997</v>
      </c>
      <c r="U65" s="93">
        <f>SUM(U62:U64)</f>
        <v>0</v>
      </c>
      <c r="V65" s="94">
        <f>SUM(V62:V64)</f>
        <v>0</v>
      </c>
      <c r="W65" s="94">
        <f>SUM(W62:W64)</f>
        <v>0</v>
      </c>
      <c r="X65" s="94">
        <f>SUM(X62:X64)</f>
        <v>309.77998000000002</v>
      </c>
      <c r="Y65" s="102">
        <f>SUM(U65:X65)</f>
        <v>309.77998000000002</v>
      </c>
      <c r="Z65" s="114"/>
      <c r="AA65" s="116"/>
      <c r="AB65" s="117" t="s">
        <v>48</v>
      </c>
      <c r="AC65" s="256" t="e">
        <f>#REF!</f>
        <v>#REF!</v>
      </c>
      <c r="AD65" s="199"/>
    </row>
    <row r="66" spans="1:46" s="4" customFormat="1" ht="15">
      <c r="A66" s="126"/>
      <c r="B66" s="15" t="s">
        <v>9</v>
      </c>
      <c r="C66" s="16" t="s">
        <v>49</v>
      </c>
      <c r="D66" s="204"/>
      <c r="E66" s="205"/>
      <c r="F66" s="127">
        <f>F60+F65</f>
        <v>4343.1192000000001</v>
      </c>
      <c r="G66" s="128">
        <f>G60+G65</f>
        <v>0</v>
      </c>
      <c r="H66" s="128">
        <f>H60+H65</f>
        <v>0</v>
      </c>
      <c r="I66" s="151">
        <f>I60+I65</f>
        <v>1077.2765256</v>
      </c>
      <c r="J66" s="129">
        <f>SUM(F66:I66)</f>
        <v>5420.3957256000003</v>
      </c>
      <c r="K66" s="127">
        <f>K60+K65</f>
        <v>822</v>
      </c>
      <c r="L66" s="128">
        <f>L60+L65</f>
        <v>0</v>
      </c>
      <c r="M66" s="128">
        <f>M60+M65</f>
        <v>0</v>
      </c>
      <c r="N66" s="128">
        <f>N60+N65</f>
        <v>187.47489647163647</v>
      </c>
      <c r="O66" s="129">
        <f>SUM(K66:N66)</f>
        <v>1009.4748964716365</v>
      </c>
      <c r="P66" s="127">
        <f>P60+P65</f>
        <v>3740.1</v>
      </c>
      <c r="Q66" s="128">
        <f>Q60+Q65</f>
        <v>0</v>
      </c>
      <c r="R66" s="128">
        <f>R60+R65</f>
        <v>0</v>
      </c>
      <c r="S66" s="128">
        <f>S60+S65</f>
        <v>979.68696779999993</v>
      </c>
      <c r="T66" s="129">
        <f>SUM(P66:S66)</f>
        <v>4719.7869677999997</v>
      </c>
      <c r="U66" s="127">
        <f>U60+U65</f>
        <v>3740.1</v>
      </c>
      <c r="V66" s="128">
        <f>V60+V65</f>
        <v>0</v>
      </c>
      <c r="W66" s="128">
        <f>W60+W65</f>
        <v>0</v>
      </c>
      <c r="X66" s="128">
        <f>X60+X65</f>
        <v>979.68694779999998</v>
      </c>
      <c r="Y66" s="129">
        <f>SUM(U66:X66)</f>
        <v>4719.7869478000002</v>
      </c>
      <c r="Z66" s="130"/>
      <c r="AA66" s="131"/>
      <c r="AB66" s="5" t="s">
        <v>18</v>
      </c>
      <c r="AC66" s="257" t="e">
        <f>AC62-AC65</f>
        <v>#REF!</v>
      </c>
      <c r="AD66" s="263">
        <f>(Y59*1.03+Y55*0.015)*1.06*1.049*1.143*1.081*1.054*1.044*1.046*1.039*Z71</f>
        <v>288.32086817514136</v>
      </c>
    </row>
    <row r="67" spans="1:46" s="4" customFormat="1" ht="15">
      <c r="A67" s="309"/>
      <c r="B67" s="307"/>
      <c r="C67" s="308"/>
      <c r="D67" s="174"/>
      <c r="E67" s="175"/>
      <c r="F67" s="132"/>
      <c r="G67" s="133"/>
      <c r="H67" s="133"/>
      <c r="I67" s="133"/>
      <c r="J67" s="134"/>
      <c r="K67" s="132"/>
      <c r="L67" s="133"/>
      <c r="M67" s="133"/>
      <c r="N67" s="133"/>
      <c r="O67" s="134"/>
      <c r="P67" s="132"/>
      <c r="Q67" s="133"/>
      <c r="R67" s="133"/>
      <c r="S67" s="133"/>
      <c r="T67" s="134"/>
      <c r="U67" s="132"/>
      <c r="V67" s="133"/>
      <c r="W67" s="133"/>
      <c r="X67" s="133"/>
      <c r="Y67" s="134"/>
      <c r="Z67" s="135"/>
      <c r="AA67" s="206"/>
      <c r="AB67" s="207"/>
      <c r="AC67" s="208"/>
      <c r="AD67" s="3"/>
      <c r="AE67" s="209"/>
      <c r="AF67" s="209"/>
      <c r="AG67" s="209"/>
      <c r="AH67" s="209"/>
      <c r="AI67" s="209"/>
      <c r="AJ67" s="209"/>
      <c r="AK67" s="209"/>
      <c r="AL67" s="209"/>
      <c r="AM67" s="209"/>
      <c r="AN67" s="209"/>
      <c r="AO67" s="209"/>
      <c r="AP67" s="209"/>
      <c r="AQ67" s="209"/>
      <c r="AR67" s="209"/>
      <c r="AS67" s="209"/>
      <c r="AT67" s="209"/>
    </row>
    <row r="68" spans="1:46" s="4" customFormat="1" ht="23.25" thickBot="1">
      <c r="A68" s="136">
        <f>A64+1</f>
        <v>12</v>
      </c>
      <c r="B68" s="137" t="s">
        <v>69</v>
      </c>
      <c r="C68" s="17" t="s">
        <v>50</v>
      </c>
      <c r="D68" s="210"/>
      <c r="E68" s="211"/>
      <c r="F68" s="127">
        <f>F66*0.03</f>
        <v>130.293576</v>
      </c>
      <c r="G68" s="128">
        <f>G66*0.03</f>
        <v>0</v>
      </c>
      <c r="H68" s="128">
        <f>H66*0.03</f>
        <v>0</v>
      </c>
      <c r="I68" s="151">
        <f>I66*0.03</f>
        <v>32.318295767999999</v>
      </c>
      <c r="J68" s="113">
        <f>SUM(F68:I68)</f>
        <v>162.61187176800001</v>
      </c>
      <c r="K68" s="127">
        <f>K66*0.03</f>
        <v>24.66</v>
      </c>
      <c r="L68" s="128">
        <f>L66*0.03</f>
        <v>0</v>
      </c>
      <c r="M68" s="128">
        <f>M66*0.03</f>
        <v>0</v>
      </c>
      <c r="N68" s="128">
        <f>N66*0.03</f>
        <v>5.6242468941490937</v>
      </c>
      <c r="O68" s="113">
        <f>SUM(K68:N68)</f>
        <v>30.284246894149092</v>
      </c>
      <c r="P68" s="127">
        <f>P66*0.03</f>
        <v>112.20299999999999</v>
      </c>
      <c r="Q68" s="128">
        <f>Q66*0.03</f>
        <v>0</v>
      </c>
      <c r="R68" s="128">
        <f>R66*0.03</f>
        <v>0</v>
      </c>
      <c r="S68" s="128">
        <f>(S66-S62-S63)*0.03</f>
        <v>20.097209033999995</v>
      </c>
      <c r="T68" s="129">
        <f>SUM(P68:S68)</f>
        <v>132.30020903399998</v>
      </c>
      <c r="U68" s="127">
        <f>U66*0.03</f>
        <v>112.20299999999999</v>
      </c>
      <c r="V68" s="128">
        <f>V66*0.015</f>
        <v>0</v>
      </c>
      <c r="W68" s="128">
        <f>W66*0.015</f>
        <v>0</v>
      </c>
      <c r="X68" s="128">
        <f>(X66-X65)*0.03</f>
        <v>20.097209033999999</v>
      </c>
      <c r="Y68" s="129">
        <f>SUM(U68:X68)</f>
        <v>132.30020903399998</v>
      </c>
      <c r="Z68" s="138"/>
      <c r="AD68" s="209"/>
      <c r="AE68" s="209"/>
      <c r="AF68" s="209"/>
      <c r="AG68" s="209"/>
      <c r="AH68" s="209"/>
      <c r="AI68" s="209"/>
      <c r="AJ68" s="209"/>
      <c r="AK68" s="209"/>
      <c r="AL68" s="209"/>
      <c r="AM68" s="209"/>
      <c r="AN68" s="209"/>
      <c r="AO68" s="209"/>
      <c r="AP68" s="209"/>
      <c r="AQ68" s="209"/>
      <c r="AR68" s="209"/>
      <c r="AS68" s="209"/>
      <c r="AT68" s="209"/>
    </row>
    <row r="69" spans="1:46" s="144" customFormat="1" ht="12.75" customHeight="1">
      <c r="A69" s="139"/>
      <c r="B69" s="18" t="s">
        <v>9</v>
      </c>
      <c r="C69" s="19" t="s">
        <v>0</v>
      </c>
      <c r="D69" s="212"/>
      <c r="E69" s="213"/>
      <c r="F69" s="140">
        <f>F66+F68</f>
        <v>4473.4127760000001</v>
      </c>
      <c r="G69" s="20">
        <f>G66+G68</f>
        <v>0</v>
      </c>
      <c r="H69" s="20">
        <f>H66+H68</f>
        <v>0</v>
      </c>
      <c r="I69" s="20">
        <v>1109.5989999999999</v>
      </c>
      <c r="J69" s="141">
        <f>SUM(F69:I69)</f>
        <v>5583.0117760000003</v>
      </c>
      <c r="K69" s="140">
        <f>K66+K68</f>
        <v>846.66</v>
      </c>
      <c r="L69" s="20">
        <f>L66+L68</f>
        <v>0</v>
      </c>
      <c r="M69" s="20">
        <f>M66+M68</f>
        <v>0</v>
      </c>
      <c r="N69" s="20">
        <f>N66+N68</f>
        <v>193.09914336578555</v>
      </c>
      <c r="O69" s="141">
        <f>SUM(K69:N69)</f>
        <v>1039.7591433657856</v>
      </c>
      <c r="P69" s="81">
        <f>P66+P68</f>
        <v>3852.3029999999999</v>
      </c>
      <c r="Q69" s="82">
        <f>Q66+Q68</f>
        <v>0</v>
      </c>
      <c r="R69" s="82">
        <f>R66+R68</f>
        <v>0</v>
      </c>
      <c r="S69" s="82">
        <f>S66+S68</f>
        <v>999.78417683399994</v>
      </c>
      <c r="T69" s="142">
        <f>SUM(P69:S69)</f>
        <v>4852.0871768340003</v>
      </c>
      <c r="U69" s="81">
        <f>U66+U68</f>
        <v>3852.3029999999999</v>
      </c>
      <c r="V69" s="82">
        <f>V66+V68</f>
        <v>0</v>
      </c>
      <c r="W69" s="82">
        <f>W66+W68</f>
        <v>0</v>
      </c>
      <c r="X69" s="82">
        <f>X66+X68</f>
        <v>999.78415683399999</v>
      </c>
      <c r="Y69" s="142">
        <f>SUM(U69:X69)</f>
        <v>4852.0871568339999</v>
      </c>
      <c r="Z69" s="143"/>
      <c r="AA69" s="343" t="s">
        <v>4</v>
      </c>
      <c r="AB69" s="214" t="s">
        <v>5</v>
      </c>
      <c r="AC69" s="215"/>
      <c r="AD69" s="215"/>
      <c r="AE69" s="216"/>
      <c r="AF69" s="331" t="s">
        <v>89</v>
      </c>
      <c r="AG69" s="214" t="s">
        <v>5</v>
      </c>
      <c r="AH69" s="215"/>
      <c r="AI69" s="215"/>
      <c r="AJ69" s="216"/>
      <c r="AK69" s="331" t="s">
        <v>11</v>
      </c>
      <c r="AL69" s="214" t="s">
        <v>5</v>
      </c>
      <c r="AM69" s="215"/>
      <c r="AN69" s="215"/>
      <c r="AO69" s="216"/>
      <c r="AP69" s="331" t="s">
        <v>12</v>
      </c>
      <c r="AQ69" s="214" t="s">
        <v>5</v>
      </c>
      <c r="AR69" s="215"/>
      <c r="AS69" s="215"/>
      <c r="AT69" s="216"/>
    </row>
    <row r="70" spans="1:46" s="4" customFormat="1" ht="38.25" customHeight="1">
      <c r="A70" s="126"/>
      <c r="B70" s="15"/>
      <c r="C70" s="17" t="s">
        <v>80</v>
      </c>
      <c r="D70" s="210"/>
      <c r="E70" s="211"/>
      <c r="F70" s="259"/>
      <c r="G70" s="14"/>
      <c r="H70" s="14"/>
      <c r="I70" s="14"/>
      <c r="J70" s="13"/>
      <c r="K70" s="93"/>
      <c r="L70" s="94"/>
      <c r="M70" s="94"/>
      <c r="N70" s="94"/>
      <c r="O70" s="102"/>
      <c r="P70" s="93">
        <f>P69*1.06*1.049*1.143*1.081*1.054*1.044*1.046*1.039</f>
        <v>6329.3929407740188</v>
      </c>
      <c r="Q70" s="145">
        <f>Q69*1.055*1.046*1.046*1.047</f>
        <v>0</v>
      </c>
      <c r="R70" s="145">
        <f>R69*1.055*1.046*1.046*1.047</f>
        <v>0</v>
      </c>
      <c r="S70" s="145">
        <f>(S69-S62-S63)*1.06*1.049*1.143*1.081*1.054*1.044*1.046*1.039+S62+S63</f>
        <v>1443.4674503271699</v>
      </c>
      <c r="T70" s="102">
        <f>SUM(P70:S70)</f>
        <v>7772.8603911011887</v>
      </c>
      <c r="U70" s="93">
        <f>U69*1.06*1.049*1.143*1.081*1.054*1.044*1.046*1.039</f>
        <v>6329.3929407740188</v>
      </c>
      <c r="V70" s="94">
        <f>V69*1.055*1.046*1.046*1.047</f>
        <v>0</v>
      </c>
      <c r="W70" s="94">
        <f>W69*1.055*1.046*1.046*1.047</f>
        <v>0</v>
      </c>
      <c r="X70" s="145">
        <f>(X69-X65)*1.06*1.049*1.143*1.081*1.054*1.044*1.046*1.039+X65</f>
        <v>1443.46743032717</v>
      </c>
      <c r="Y70" s="102">
        <f>SUM(U70:X70)</f>
        <v>7772.8603711011892</v>
      </c>
      <c r="Z70" s="114"/>
      <c r="AA70" s="344"/>
      <c r="AB70" s="217" t="s">
        <v>2</v>
      </c>
      <c r="AC70" s="217" t="s">
        <v>6</v>
      </c>
      <c r="AD70" s="217" t="s">
        <v>3</v>
      </c>
      <c r="AE70" s="217" t="s">
        <v>7</v>
      </c>
      <c r="AF70" s="332"/>
      <c r="AG70" s="217" t="s">
        <v>2</v>
      </c>
      <c r="AH70" s="217" t="s">
        <v>6</v>
      </c>
      <c r="AI70" s="217" t="s">
        <v>3</v>
      </c>
      <c r="AJ70" s="217" t="s">
        <v>7</v>
      </c>
      <c r="AK70" s="332"/>
      <c r="AL70" s="217" t="s">
        <v>2</v>
      </c>
      <c r="AM70" s="217" t="s">
        <v>6</v>
      </c>
      <c r="AN70" s="217" t="s">
        <v>3</v>
      </c>
      <c r="AO70" s="217" t="s">
        <v>7</v>
      </c>
      <c r="AP70" s="332"/>
      <c r="AQ70" s="217" t="s">
        <v>2</v>
      </c>
      <c r="AR70" s="217" t="s">
        <v>6</v>
      </c>
      <c r="AS70" s="217" t="s">
        <v>3</v>
      </c>
      <c r="AT70" s="217" t="s">
        <v>7</v>
      </c>
    </row>
    <row r="71" spans="1:46" s="4" customFormat="1" ht="13.5" thickBot="1">
      <c r="A71" s="126"/>
      <c r="B71" s="15"/>
      <c r="C71" s="4" t="s">
        <v>70</v>
      </c>
      <c r="D71" s="218"/>
      <c r="E71" s="219"/>
      <c r="F71" s="259"/>
      <c r="G71" s="14"/>
      <c r="H71" s="14"/>
      <c r="I71" s="14"/>
      <c r="J71" s="13"/>
      <c r="K71" s="93"/>
      <c r="L71" s="94"/>
      <c r="M71" s="94"/>
      <c r="N71" s="94"/>
      <c r="O71" s="102"/>
      <c r="P71" s="93">
        <f>P70*$Z$71</f>
        <v>4430.5750585418127</v>
      </c>
      <c r="Q71" s="145">
        <f>Q70*$Z$71</f>
        <v>0</v>
      </c>
      <c r="R71" s="145">
        <f>R70*$Z$71</f>
        <v>0</v>
      </c>
      <c r="S71" s="94">
        <f>(S69-S62-S63)*1.06*1.049*1.143*1.06*1.05*1.045*1.042*1.039*$Z$71+S62+S63</f>
        <v>1082.766777127707</v>
      </c>
      <c r="T71" s="102">
        <f>SUM(P71:S71)</f>
        <v>5513.3418356695202</v>
      </c>
      <c r="U71" s="93">
        <f>U70*$Z$71</f>
        <v>4430.5750585418127</v>
      </c>
      <c r="V71" s="94">
        <f>V70*$Z$71</f>
        <v>0</v>
      </c>
      <c r="W71" s="262">
        <f>W70*$Z$71</f>
        <v>0</v>
      </c>
      <c r="X71" s="94">
        <f>(X70-X65)*$Z$71+X65</f>
        <v>1103.3611952290189</v>
      </c>
      <c r="Y71" s="102">
        <f>SUM(U71:X71)</f>
        <v>5533.9362537708312</v>
      </c>
      <c r="Z71" s="114">
        <v>0.7</v>
      </c>
      <c r="AA71" s="345"/>
      <c r="AB71" s="220"/>
      <c r="AC71" s="220"/>
      <c r="AD71" s="220"/>
      <c r="AE71" s="220"/>
      <c r="AF71" s="333"/>
      <c r="AG71" s="220"/>
      <c r="AH71" s="220"/>
      <c r="AI71" s="220"/>
      <c r="AJ71" s="220"/>
      <c r="AK71" s="333"/>
      <c r="AL71" s="220"/>
      <c r="AM71" s="220"/>
      <c r="AN71" s="220"/>
      <c r="AO71" s="220"/>
      <c r="AP71" s="333"/>
      <c r="AQ71" s="220"/>
      <c r="AR71" s="220"/>
      <c r="AS71" s="220"/>
      <c r="AT71" s="220"/>
    </row>
    <row r="72" spans="1:46" s="4" customFormat="1">
      <c r="A72" s="139"/>
      <c r="B72" s="146" t="s">
        <v>9</v>
      </c>
      <c r="C72" s="19" t="s">
        <v>71</v>
      </c>
      <c r="D72" s="221">
        <f>D43</f>
        <v>32.32</v>
      </c>
      <c r="E72" s="222"/>
      <c r="F72" s="260">
        <f>F69</f>
        <v>4473.4127760000001</v>
      </c>
      <c r="G72" s="261">
        <f>G69</f>
        <v>0</v>
      </c>
      <c r="H72" s="261">
        <f>H69</f>
        <v>0</v>
      </c>
      <c r="I72" s="261">
        <f>I69</f>
        <v>1109.5989999999999</v>
      </c>
      <c r="J72" s="258">
        <f>SUM(F72:I72)</f>
        <v>5583.0117760000003</v>
      </c>
      <c r="K72" s="223">
        <f>K69</f>
        <v>846.66</v>
      </c>
      <c r="L72" s="21">
        <f>L69</f>
        <v>0</v>
      </c>
      <c r="M72" s="21">
        <f>M69</f>
        <v>0</v>
      </c>
      <c r="N72" s="261">
        <f>N69</f>
        <v>193.09914336578555</v>
      </c>
      <c r="O72" s="258">
        <f>SUM(K72:N72)</f>
        <v>1039.7591433657856</v>
      </c>
      <c r="P72" s="223">
        <f t="shared" ref="P72:W72" si="6">P71</f>
        <v>4430.5750585418127</v>
      </c>
      <c r="Q72" s="21">
        <f t="shared" si="6"/>
        <v>0</v>
      </c>
      <c r="R72" s="21">
        <f t="shared" si="6"/>
        <v>0</v>
      </c>
      <c r="S72" s="21">
        <f t="shared" si="6"/>
        <v>1082.766777127707</v>
      </c>
      <c r="T72" s="147">
        <f t="shared" si="6"/>
        <v>5513.3418356695202</v>
      </c>
      <c r="U72" s="21">
        <f t="shared" si="6"/>
        <v>4430.5750585418127</v>
      </c>
      <c r="V72" s="21">
        <f t="shared" si="6"/>
        <v>0</v>
      </c>
      <c r="W72" s="21">
        <f t="shared" si="6"/>
        <v>0</v>
      </c>
      <c r="X72" s="21">
        <f>X71</f>
        <v>1103.3611952290189</v>
      </c>
      <c r="Y72" s="147">
        <f>Y71</f>
        <v>5533.9362537708312</v>
      </c>
      <c r="Z72" s="242">
        <f>T71/T70</f>
        <v>0.70930668483143045</v>
      </c>
      <c r="AA72" s="252">
        <f>ROUND(J72,3)</f>
        <v>5583.0119999999997</v>
      </c>
      <c r="AB72" s="252">
        <f>ROUND(J65,3)</f>
        <v>309.77999999999997</v>
      </c>
      <c r="AC72" s="252"/>
      <c r="AD72" s="252">
        <f>ROUND(F72,3)</f>
        <v>4473.4129999999996</v>
      </c>
      <c r="AE72" s="252">
        <f>AA72-AB72-AC72-AD72</f>
        <v>799.81900000000041</v>
      </c>
      <c r="AF72" s="252">
        <f>ROUND(O72,3)</f>
        <v>1039.759</v>
      </c>
      <c r="AG72" s="252">
        <f>ROUND(O65,3)</f>
        <v>84.522000000000006</v>
      </c>
      <c r="AH72" s="252"/>
      <c r="AI72" s="252">
        <f>ROUND(K72,3)</f>
        <v>846.66</v>
      </c>
      <c r="AJ72" s="252">
        <f>AF72-AG72-AH72-AI72</f>
        <v>108.577</v>
      </c>
      <c r="AK72" s="252">
        <f>ROUND(Y70,5)</f>
        <v>7772.8603700000003</v>
      </c>
      <c r="AL72" s="252">
        <f>ROUND(Y65,5)</f>
        <v>309.77998000000002</v>
      </c>
      <c r="AM72" s="252"/>
      <c r="AN72" s="252">
        <f>ROUND(U70,5)</f>
        <v>6329.3929399999997</v>
      </c>
      <c r="AO72" s="252">
        <f>AK72-AL72-AM72-AN72</f>
        <v>1133.6874500000004</v>
      </c>
      <c r="AP72" s="252">
        <f>ROUND(Y72,5)</f>
        <v>5533.9362499999997</v>
      </c>
      <c r="AQ72" s="252">
        <f>ROUND(Y65,5)</f>
        <v>309.77998000000002</v>
      </c>
      <c r="AR72" s="252"/>
      <c r="AS72" s="252">
        <f>ROUND(U72,5)</f>
        <v>4430.5750600000001</v>
      </c>
      <c r="AT72" s="252">
        <f>AP72-AQ72-AR72-AS72</f>
        <v>793.58120999999937</v>
      </c>
    </row>
    <row r="73" spans="1:46" s="4" customFormat="1" ht="14.25">
      <c r="A73" s="148"/>
      <c r="B73" s="149" t="s">
        <v>9</v>
      </c>
      <c r="C73" s="17" t="s">
        <v>51</v>
      </c>
      <c r="D73" s="210"/>
      <c r="E73" s="211"/>
      <c r="F73" s="150">
        <f>F72*0.18</f>
        <v>805.21429967999995</v>
      </c>
      <c r="G73" s="151">
        <f>G72*0.18</f>
        <v>0</v>
      </c>
      <c r="H73" s="151">
        <f>H72*0.18</f>
        <v>0</v>
      </c>
      <c r="I73" s="151">
        <f>I72*0.18</f>
        <v>199.72781999999998</v>
      </c>
      <c r="J73" s="152">
        <f>SUM(F73:I73)</f>
        <v>1004.9421196799999</v>
      </c>
      <c r="K73" s="150">
        <f>K72*0.18</f>
        <v>152.39879999999999</v>
      </c>
      <c r="L73" s="151">
        <f>L72*0.18</f>
        <v>0</v>
      </c>
      <c r="M73" s="151">
        <f>M72*0.18</f>
        <v>0</v>
      </c>
      <c r="N73" s="151">
        <f>N72*0.18</f>
        <v>34.757845805841399</v>
      </c>
      <c r="O73" s="152">
        <f>SUM(K73:N73)</f>
        <v>187.15664580584138</v>
      </c>
      <c r="P73" s="127">
        <f>P72*0.18</f>
        <v>797.50351053752627</v>
      </c>
      <c r="Q73" s="128">
        <f>Q72*0.18</f>
        <v>0</v>
      </c>
      <c r="R73" s="128">
        <f>R72*0.18</f>
        <v>0</v>
      </c>
      <c r="S73" s="128">
        <f>S72*0.18</f>
        <v>194.89801988298726</v>
      </c>
      <c r="T73" s="129">
        <f>SUM(P73:S73)</f>
        <v>992.4015304205135</v>
      </c>
      <c r="U73" s="127">
        <f>U72*0.18</f>
        <v>797.50351053752627</v>
      </c>
      <c r="V73" s="128">
        <f>V72*0.18</f>
        <v>0</v>
      </c>
      <c r="W73" s="128">
        <f>W72*0.18</f>
        <v>0</v>
      </c>
      <c r="X73" s="128">
        <f>X72*0.18</f>
        <v>198.60501514122339</v>
      </c>
      <c r="Y73" s="250">
        <f>SUM(U73:X73)</f>
        <v>996.10852567874963</v>
      </c>
      <c r="Z73" s="253"/>
      <c r="AA73" s="245"/>
      <c r="AB73" s="245"/>
      <c r="AC73" s="246"/>
      <c r="AD73" s="247"/>
      <c r="AE73" s="247"/>
      <c r="AF73" s="117"/>
      <c r="AG73" s="117"/>
      <c r="AH73" s="248"/>
      <c r="AI73" s="247"/>
      <c r="AJ73" s="247"/>
      <c r="AK73" s="117"/>
      <c r="AL73" s="117"/>
      <c r="AM73" s="248"/>
      <c r="AN73" s="247"/>
      <c r="AO73" s="247"/>
      <c r="AP73" s="249"/>
      <c r="AQ73" s="117"/>
      <c r="AR73" s="248"/>
      <c r="AS73" s="247"/>
      <c r="AT73" s="247"/>
    </row>
    <row r="74" spans="1:46" s="4" customFormat="1" ht="23.25" thickBot="1">
      <c r="A74" s="126"/>
      <c r="B74" s="149" t="s">
        <v>9</v>
      </c>
      <c r="C74" s="17" t="s">
        <v>52</v>
      </c>
      <c r="D74" s="224"/>
      <c r="E74" s="225"/>
      <c r="F74" s="22">
        <f>F72+F73</f>
        <v>5278.6270756800004</v>
      </c>
      <c r="G74" s="23">
        <f>G72+G73</f>
        <v>0</v>
      </c>
      <c r="H74" s="23">
        <f>H72+H73</f>
        <v>0</v>
      </c>
      <c r="I74" s="23">
        <f>I72+I73</f>
        <v>1309.32682</v>
      </c>
      <c r="J74" s="24">
        <f>SUM(F74:I74)</f>
        <v>6587.9538956800006</v>
      </c>
      <c r="K74" s="22">
        <f>K72+K73</f>
        <v>999.05880000000002</v>
      </c>
      <c r="L74" s="23">
        <f>L72+L73</f>
        <v>0</v>
      </c>
      <c r="M74" s="23">
        <f>M72+M73</f>
        <v>0</v>
      </c>
      <c r="N74" s="23">
        <f>N72+N73</f>
        <v>227.85698917162694</v>
      </c>
      <c r="O74" s="24">
        <f>SUM(K74:N74)</f>
        <v>1226.915789171627</v>
      </c>
      <c r="P74" s="153">
        <f>P72+P73</f>
        <v>5228.0785690793391</v>
      </c>
      <c r="Q74" s="154">
        <f>Q72+Q73</f>
        <v>0</v>
      </c>
      <c r="R74" s="154">
        <f>R72+R73</f>
        <v>0</v>
      </c>
      <c r="S74" s="154">
        <f>S72+S73</f>
        <v>1277.6647970106942</v>
      </c>
      <c r="T74" s="155">
        <f>SUM(P74:S74)</f>
        <v>6505.7433660900333</v>
      </c>
      <c r="U74" s="153">
        <f>U72+U73</f>
        <v>5228.0785690793391</v>
      </c>
      <c r="V74" s="154">
        <f>V72+V73</f>
        <v>0</v>
      </c>
      <c r="W74" s="154">
        <f>W72+W73</f>
        <v>0</v>
      </c>
      <c r="X74" s="154">
        <f>X72+X73</f>
        <v>1301.9662103702424</v>
      </c>
      <c r="Y74" s="251">
        <f>SUM(U74:X74)</f>
        <v>6530.0447794495813</v>
      </c>
      <c r="Z74" s="253"/>
      <c r="AA74" s="245"/>
      <c r="AB74" s="245"/>
      <c r="AC74" s="246"/>
      <c r="AD74" s="247"/>
      <c r="AE74" s="247"/>
      <c r="AF74" s="117"/>
      <c r="AG74" s="117"/>
      <c r="AH74" s="117"/>
      <c r="AI74" s="247"/>
      <c r="AJ74" s="247"/>
      <c r="AK74" s="117"/>
      <c r="AL74" s="117"/>
      <c r="AM74" s="117"/>
      <c r="AN74" s="247"/>
      <c r="AO74" s="247"/>
      <c r="AP74" s="249"/>
      <c r="AQ74" s="117"/>
      <c r="AR74" s="117"/>
      <c r="AS74" s="247"/>
      <c r="AT74" s="247"/>
    </row>
    <row r="75" spans="1:46" s="4" customFormat="1">
      <c r="A75" s="156" t="s">
        <v>9</v>
      </c>
      <c r="B75" s="334" t="s">
        <v>9</v>
      </c>
      <c r="C75" s="335"/>
      <c r="D75" s="160"/>
      <c r="E75" s="160"/>
      <c r="F75" s="336" t="s">
        <v>9</v>
      </c>
      <c r="G75" s="337"/>
      <c r="H75" s="338" t="s">
        <v>9</v>
      </c>
      <c r="I75" s="339"/>
      <c r="J75" s="339"/>
      <c r="K75" s="25"/>
      <c r="L75" s="25"/>
      <c r="M75" s="25"/>
      <c r="N75" s="25"/>
      <c r="O75" s="157"/>
      <c r="Z75" s="253"/>
      <c r="AA75" s="245"/>
      <c r="AB75" s="245"/>
      <c r="AC75" s="246"/>
      <c r="AD75" s="247"/>
      <c r="AE75" s="247"/>
      <c r="AF75" s="117"/>
      <c r="AG75" s="117"/>
      <c r="AH75" s="117"/>
      <c r="AI75" s="247"/>
      <c r="AJ75" s="247"/>
      <c r="AK75" s="117"/>
      <c r="AL75" s="117"/>
      <c r="AM75" s="117"/>
      <c r="AN75" s="247"/>
      <c r="AO75" s="247"/>
      <c r="AP75" s="249"/>
      <c r="AQ75" s="117"/>
      <c r="AR75" s="117"/>
      <c r="AS75" s="247"/>
      <c r="AT75" s="247"/>
    </row>
    <row r="76" spans="1:46" s="4" customFormat="1" ht="15.75" customHeight="1">
      <c r="A76" s="156"/>
      <c r="B76" s="226"/>
      <c r="C76" s="226"/>
      <c r="D76" s="226"/>
      <c r="E76" s="226"/>
      <c r="F76" s="158"/>
      <c r="G76" s="158"/>
      <c r="H76" s="158"/>
      <c r="I76" s="158"/>
      <c r="J76" s="138"/>
      <c r="K76" s="158"/>
      <c r="L76" s="158"/>
      <c r="M76" s="158"/>
      <c r="N76" s="158"/>
      <c r="O76" s="138"/>
      <c r="T76" s="227"/>
      <c r="Y76" s="228"/>
      <c r="Z76" s="253"/>
      <c r="AA76" s="245"/>
      <c r="AB76" s="245"/>
      <c r="AC76" s="246"/>
      <c r="AD76" s="247"/>
      <c r="AE76" s="247"/>
      <c r="AF76" s="117"/>
      <c r="AG76" s="117"/>
      <c r="AH76" s="117"/>
      <c r="AI76" s="247"/>
      <c r="AJ76" s="247"/>
      <c r="AK76" s="117"/>
      <c r="AL76" s="117"/>
      <c r="AM76" s="117"/>
      <c r="AN76" s="247"/>
      <c r="AO76" s="247"/>
      <c r="AP76" s="249"/>
      <c r="AQ76" s="117"/>
      <c r="AR76" s="117"/>
      <c r="AS76" s="247"/>
      <c r="AT76" s="247"/>
    </row>
    <row r="77" spans="1:46" s="4" customFormat="1" ht="15" customHeight="1">
      <c r="A77" s="156"/>
      <c r="B77" s="326" t="s">
        <v>79</v>
      </c>
      <c r="C77" s="326"/>
      <c r="D77" s="326"/>
      <c r="E77" s="326"/>
      <c r="F77" s="326"/>
      <c r="G77" s="326"/>
      <c r="H77" s="326"/>
      <c r="I77" s="326"/>
      <c r="J77" s="326"/>
      <c r="K77" s="158"/>
      <c r="L77" s="158"/>
      <c r="M77" s="6"/>
      <c r="N77" s="158"/>
      <c r="O77" s="138"/>
      <c r="Z77" s="253"/>
      <c r="AA77" s="245"/>
      <c r="AB77" s="245"/>
      <c r="AC77" s="246"/>
      <c r="AD77" s="247"/>
      <c r="AE77" s="247"/>
      <c r="AF77" s="117"/>
      <c r="AG77" s="117"/>
      <c r="AH77" s="117"/>
      <c r="AI77" s="247"/>
      <c r="AJ77" s="247"/>
      <c r="AK77" s="117"/>
      <c r="AL77" s="117"/>
      <c r="AM77" s="117"/>
      <c r="AN77" s="247"/>
      <c r="AO77" s="247"/>
      <c r="AP77" s="249"/>
      <c r="AQ77" s="117"/>
      <c r="AR77" s="117"/>
      <c r="AS77" s="247"/>
      <c r="AT77" s="247"/>
    </row>
    <row r="78" spans="1:46" s="4" customFormat="1" ht="15" customHeight="1">
      <c r="A78" s="156"/>
      <c r="B78" s="326" t="s">
        <v>77</v>
      </c>
      <c r="C78" s="326"/>
      <c r="D78" s="326"/>
      <c r="E78" s="326"/>
      <c r="F78" s="326"/>
      <c r="G78" s="326"/>
      <c r="H78" s="326"/>
      <c r="I78" s="326"/>
      <c r="J78" s="326"/>
      <c r="K78" s="158"/>
      <c r="L78" s="158"/>
      <c r="M78" s="158"/>
      <c r="N78" s="158"/>
      <c r="O78" s="138"/>
      <c r="Z78" s="253"/>
      <c r="AA78" s="245"/>
      <c r="AB78" s="245"/>
      <c r="AC78" s="246"/>
      <c r="AD78" s="247"/>
      <c r="AE78" s="247"/>
      <c r="AF78" s="117"/>
      <c r="AG78" s="117"/>
      <c r="AH78" s="117"/>
      <c r="AI78" s="247"/>
      <c r="AJ78" s="247"/>
      <c r="AK78" s="117"/>
      <c r="AL78" s="117"/>
      <c r="AM78" s="117"/>
      <c r="AN78" s="247"/>
      <c r="AO78" s="247"/>
      <c r="AP78" s="249"/>
      <c r="AQ78" s="117"/>
      <c r="AR78" s="117"/>
      <c r="AS78" s="247"/>
      <c r="AT78" s="247"/>
    </row>
    <row r="79" spans="1:46" s="4" customFormat="1" ht="45.75" customHeight="1">
      <c r="A79" s="156"/>
      <c r="B79" s="340" t="s">
        <v>53</v>
      </c>
      <c r="C79" s="340"/>
      <c r="D79" s="340"/>
      <c r="E79" s="340"/>
      <c r="F79" s="340"/>
      <c r="G79" s="340"/>
      <c r="H79" s="340"/>
      <c r="I79" s="229"/>
      <c r="J79" s="230"/>
      <c r="K79" s="231"/>
      <c r="L79" s="231"/>
      <c r="M79" s="231"/>
      <c r="N79" s="325" t="s">
        <v>88</v>
      </c>
      <c r="O79" s="325"/>
      <c r="P79" s="325"/>
      <c r="Q79" s="325"/>
      <c r="R79" s="325"/>
      <c r="S79" s="325"/>
      <c r="T79" s="325"/>
      <c r="U79" s="325"/>
      <c r="V79" s="329">
        <f>J72</f>
        <v>5583.0117760000003</v>
      </c>
      <c r="W79" s="330"/>
      <c r="X79" s="341" t="s">
        <v>72</v>
      </c>
      <c r="Y79" s="342"/>
      <c r="Z79" s="253"/>
      <c r="AA79" s="245"/>
      <c r="AB79" s="245"/>
      <c r="AC79" s="246"/>
      <c r="AD79" s="247"/>
      <c r="AE79" s="247"/>
      <c r="AF79" s="117"/>
      <c r="AG79" s="117"/>
      <c r="AH79" s="117"/>
      <c r="AI79" s="247"/>
      <c r="AJ79" s="247"/>
      <c r="AK79" s="117"/>
      <c r="AL79" s="117"/>
      <c r="AM79" s="117"/>
      <c r="AN79" s="247"/>
      <c r="AO79" s="247"/>
      <c r="AP79" s="249"/>
      <c r="AQ79" s="117"/>
      <c r="AR79" s="117"/>
      <c r="AS79" s="247"/>
      <c r="AT79" s="247"/>
    </row>
    <row r="80" spans="1:46" s="4" customFormat="1" ht="30.75" customHeight="1">
      <c r="B80" s="347" t="s">
        <v>54</v>
      </c>
      <c r="C80" s="347"/>
      <c r="D80" s="347"/>
      <c r="E80" s="234"/>
      <c r="F80" s="234" t="s">
        <v>90</v>
      </c>
      <c r="H80" s="327">
        <v>42993</v>
      </c>
      <c r="I80" s="328"/>
      <c r="J80" s="328"/>
      <c r="K80" s="232"/>
      <c r="L80" s="233"/>
      <c r="N80" s="325" t="s">
        <v>81</v>
      </c>
      <c r="O80" s="325"/>
      <c r="P80" s="325"/>
      <c r="Q80" s="325"/>
      <c r="R80" s="325"/>
      <c r="S80" s="325"/>
      <c r="T80" s="325"/>
      <c r="U80" s="325"/>
      <c r="V80" s="329">
        <f>T70</f>
        <v>7772.8603911011887</v>
      </c>
      <c r="W80" s="330"/>
      <c r="X80" s="341" t="s">
        <v>72</v>
      </c>
      <c r="Y80" s="342"/>
      <c r="Z80" s="253"/>
      <c r="AA80" s="245"/>
      <c r="AB80" s="245"/>
      <c r="AC80" s="246"/>
      <c r="AD80" s="247"/>
      <c r="AE80" s="247"/>
      <c r="AF80" s="117"/>
      <c r="AG80" s="117"/>
      <c r="AH80" s="117"/>
      <c r="AI80" s="247"/>
      <c r="AJ80" s="247"/>
      <c r="AK80" s="117"/>
      <c r="AL80" s="117"/>
      <c r="AM80" s="117"/>
      <c r="AN80" s="247"/>
      <c r="AO80" s="247"/>
      <c r="AP80" s="249"/>
      <c r="AQ80" s="117"/>
      <c r="AR80" s="117"/>
      <c r="AS80" s="247"/>
      <c r="AT80" s="247"/>
    </row>
    <row r="81" spans="2:46" s="4" customFormat="1" ht="58.5" customHeight="1">
      <c r="B81" s="7"/>
      <c r="C81" s="7"/>
      <c r="D81" s="7"/>
      <c r="E81" s="7"/>
      <c r="F81" s="7"/>
      <c r="G81" s="7"/>
      <c r="H81" s="7"/>
      <c r="K81" s="235"/>
      <c r="L81" s="236"/>
      <c r="M81" s="162"/>
      <c r="N81" s="325" t="s">
        <v>82</v>
      </c>
      <c r="O81" s="325"/>
      <c r="P81" s="325"/>
      <c r="Q81" s="325"/>
      <c r="R81" s="325"/>
      <c r="S81" s="325"/>
      <c r="T81" s="325"/>
      <c r="U81" s="325"/>
      <c r="V81" s="329">
        <f>T71</f>
        <v>5513.3418356695202</v>
      </c>
      <c r="W81" s="330"/>
      <c r="X81" s="341" t="s">
        <v>72</v>
      </c>
      <c r="Y81" s="342"/>
      <c r="Z81" s="253"/>
      <c r="AA81" s="245"/>
      <c r="AB81" s="245"/>
      <c r="AC81" s="246"/>
      <c r="AD81" s="247"/>
      <c r="AE81" s="247"/>
      <c r="AF81" s="117"/>
      <c r="AG81" s="117"/>
      <c r="AH81" s="117"/>
      <c r="AI81" s="247"/>
      <c r="AJ81" s="247"/>
      <c r="AK81" s="117"/>
      <c r="AL81" s="117"/>
      <c r="AM81" s="117"/>
      <c r="AN81" s="247"/>
      <c r="AO81" s="247"/>
      <c r="AP81" s="249"/>
      <c r="AQ81" s="117"/>
      <c r="AR81" s="117"/>
      <c r="AS81" s="247"/>
      <c r="AT81" s="247"/>
    </row>
    <row r="82" spans="2:46" s="4" customFormat="1" ht="46.5" customHeight="1">
      <c r="B82" s="348"/>
      <c r="C82" s="348"/>
      <c r="D82" s="348"/>
      <c r="F82" s="234"/>
      <c r="K82" s="209"/>
      <c r="L82" s="233"/>
      <c r="M82" s="233"/>
      <c r="N82" s="325" t="s">
        <v>83</v>
      </c>
      <c r="O82" s="325"/>
      <c r="P82" s="325"/>
      <c r="Q82" s="325"/>
      <c r="R82" s="325"/>
      <c r="S82" s="325"/>
      <c r="T82" s="325"/>
      <c r="U82" s="325"/>
      <c r="V82" s="329" t="e">
        <f>#REF!</f>
        <v>#REF!</v>
      </c>
      <c r="W82" s="330"/>
      <c r="X82" s="341" t="s">
        <v>72</v>
      </c>
      <c r="Y82" s="342"/>
      <c r="Z82" s="253"/>
      <c r="AA82" s="245"/>
      <c r="AB82" s="245"/>
      <c r="AC82" s="246"/>
      <c r="AD82" s="247"/>
      <c r="AE82" s="247"/>
      <c r="AF82" s="117"/>
      <c r="AG82" s="117"/>
      <c r="AH82" s="117"/>
      <c r="AI82" s="247"/>
      <c r="AJ82" s="247"/>
      <c r="AK82" s="117"/>
      <c r="AL82" s="117"/>
      <c r="AM82" s="117"/>
      <c r="AN82" s="247"/>
      <c r="AO82" s="247"/>
      <c r="AP82" s="249"/>
      <c r="AQ82" s="117"/>
      <c r="AR82" s="117"/>
      <c r="AS82" s="247"/>
      <c r="AT82" s="247"/>
    </row>
    <row r="83" spans="2:46" s="4" customFormat="1" ht="15">
      <c r="L83" s="235"/>
      <c r="M83" s="235"/>
      <c r="N83" s="346"/>
      <c r="O83" s="346"/>
      <c r="P83" s="159"/>
      <c r="Q83" s="159"/>
      <c r="R83" s="159"/>
      <c r="U83" s="159"/>
      <c r="V83" s="159"/>
      <c r="W83" s="159"/>
      <c r="X83" s="159"/>
      <c r="Y83" s="159"/>
      <c r="Z83" s="253"/>
      <c r="AA83" s="245"/>
      <c r="AB83" s="245"/>
      <c r="AC83" s="246"/>
      <c r="AD83" s="247"/>
      <c r="AE83" s="247"/>
      <c r="AF83" s="117"/>
      <c r="AG83" s="117"/>
      <c r="AH83" s="117"/>
      <c r="AI83" s="247"/>
      <c r="AJ83" s="247"/>
      <c r="AK83" s="117"/>
      <c r="AL83" s="117"/>
      <c r="AM83" s="117"/>
      <c r="AN83" s="247"/>
      <c r="AO83" s="247"/>
      <c r="AP83" s="249"/>
      <c r="AQ83" s="117"/>
      <c r="AR83" s="117"/>
      <c r="AS83" s="247"/>
      <c r="AT83" s="247"/>
    </row>
    <row r="84" spans="2:46" s="4" customFormat="1" ht="15">
      <c r="B84" s="169"/>
      <c r="C84" s="162"/>
      <c r="D84" s="162"/>
      <c r="E84" s="162"/>
      <c r="F84" s="162"/>
      <c r="G84" s="162"/>
      <c r="H84" s="162"/>
      <c r="I84" s="209"/>
      <c r="K84" s="209"/>
      <c r="Z84" s="253"/>
      <c r="AA84" s="245"/>
      <c r="AB84" s="245"/>
      <c r="AC84" s="246"/>
      <c r="AD84" s="247"/>
      <c r="AE84" s="247"/>
      <c r="AF84" s="117"/>
      <c r="AG84" s="117"/>
      <c r="AH84" s="117"/>
      <c r="AI84" s="247"/>
      <c r="AJ84" s="247"/>
      <c r="AK84" s="117"/>
      <c r="AL84" s="117"/>
      <c r="AM84" s="117"/>
      <c r="AN84" s="247"/>
      <c r="AO84" s="247"/>
      <c r="AP84" s="249"/>
      <c r="AQ84" s="117"/>
      <c r="AR84" s="117"/>
      <c r="AS84" s="247"/>
      <c r="AT84" s="247"/>
    </row>
    <row r="85" spans="2:46" s="4" customFormat="1" ht="15">
      <c r="B85" s="169"/>
      <c r="C85" s="169"/>
      <c r="D85" s="169"/>
      <c r="E85" s="169"/>
      <c r="F85" s="169"/>
      <c r="G85" s="169"/>
      <c r="H85" s="169"/>
      <c r="I85" s="167"/>
      <c r="K85" s="167"/>
      <c r="L85" s="167"/>
      <c r="M85" s="167"/>
      <c r="V85" s="4" t="s">
        <v>1</v>
      </c>
      <c r="W85" s="4">
        <f>D43</f>
        <v>32.32</v>
      </c>
      <c r="X85" s="3">
        <f>T72/W85</f>
        <v>170.5860716481906</v>
      </c>
      <c r="Y85" s="3">
        <f>Y72/W85</f>
        <v>171.22327517855294</v>
      </c>
      <c r="Z85" s="253"/>
      <c r="AA85" s="245"/>
      <c r="AB85" s="245"/>
      <c r="AC85" s="246"/>
      <c r="AD85" s="247"/>
      <c r="AE85" s="247"/>
      <c r="AF85" s="117"/>
      <c r="AG85" s="117"/>
      <c r="AH85" s="117"/>
      <c r="AI85" s="247"/>
      <c r="AJ85" s="247"/>
      <c r="AK85" s="117"/>
      <c r="AL85" s="117"/>
      <c r="AM85" s="117"/>
      <c r="AN85" s="247"/>
      <c r="AO85" s="247"/>
      <c r="AP85" s="249"/>
      <c r="AQ85" s="117"/>
      <c r="AR85" s="117"/>
      <c r="AS85" s="247"/>
      <c r="AT85" s="247"/>
    </row>
  </sheetData>
  <mergeCells count="54">
    <mergeCell ref="X82:Y82"/>
    <mergeCell ref="N83:O83"/>
    <mergeCell ref="B80:D80"/>
    <mergeCell ref="V80:W80"/>
    <mergeCell ref="X80:Y80"/>
    <mergeCell ref="X81:Y81"/>
    <mergeCell ref="N82:U82"/>
    <mergeCell ref="B82:D82"/>
    <mergeCell ref="V82:W82"/>
    <mergeCell ref="AP69:AP71"/>
    <mergeCell ref="B75:C75"/>
    <mergeCell ref="F75:G75"/>
    <mergeCell ref="H75:J75"/>
    <mergeCell ref="B79:H79"/>
    <mergeCell ref="V79:W79"/>
    <mergeCell ref="X79:Y79"/>
    <mergeCell ref="N79:U79"/>
    <mergeCell ref="AK69:AK71"/>
    <mergeCell ref="AA69:AA71"/>
    <mergeCell ref="AF69:AF71"/>
    <mergeCell ref="A61:C61"/>
    <mergeCell ref="AE61:AH61"/>
    <mergeCell ref="N81:U81"/>
    <mergeCell ref="B77:J77"/>
    <mergeCell ref="B78:J78"/>
    <mergeCell ref="H80:J80"/>
    <mergeCell ref="N80:U80"/>
    <mergeCell ref="V81:W81"/>
    <mergeCell ref="A67:C67"/>
    <mergeCell ref="AE60:AH60"/>
    <mergeCell ref="K8:O8"/>
    <mergeCell ref="P8:T8"/>
    <mergeCell ref="U8:Y8"/>
    <mergeCell ref="A11:C11"/>
    <mergeCell ref="A15:C15"/>
    <mergeCell ref="AA54:AT55"/>
    <mergeCell ref="A56:C56"/>
    <mergeCell ref="A8:A9"/>
    <mergeCell ref="B8:B9"/>
    <mergeCell ref="C8:C9"/>
    <mergeCell ref="E8:E9"/>
    <mergeCell ref="F8:J8"/>
    <mergeCell ref="A44:C44"/>
    <mergeCell ref="A49:C49"/>
    <mergeCell ref="U2:Y2"/>
    <mergeCell ref="C3:S3"/>
    <mergeCell ref="U3:Y3"/>
    <mergeCell ref="A4:B4"/>
    <mergeCell ref="C4:J4"/>
    <mergeCell ref="A5:B5"/>
    <mergeCell ref="C5:J5"/>
    <mergeCell ref="U5:Y5"/>
    <mergeCell ref="A6:B6"/>
    <mergeCell ref="A7:J7"/>
  </mergeCells>
  <conditionalFormatting sqref="Z70 AA69:AA71 AB69:AD72 AE69:AE71 AJ69:AT71 AD73:AD85 AI73:AI85 AN73:AN85 AS73:AS85 AF69:AI72 AM72 AR72">
    <cfRule type="cellIs" dxfId="15" priority="36" operator="lessThan">
      <formula>0</formula>
    </cfRule>
    <cfRule type="cellIs" dxfId="14" priority="37" operator="equal">
      <formula>0</formula>
    </cfRule>
  </conditionalFormatting>
  <conditionalFormatting sqref="T2:Y2">
    <cfRule type="cellIs" dxfId="13" priority="35" operator="equal">
      <formula>0</formula>
    </cfRule>
  </conditionalFormatting>
  <conditionalFormatting sqref="AN72">
    <cfRule type="cellIs" dxfId="12" priority="7" operator="lessThan">
      <formula>0</formula>
    </cfRule>
    <cfRule type="cellIs" dxfId="11" priority="8" operator="equal">
      <formula>0</formula>
    </cfRule>
  </conditionalFormatting>
  <conditionalFormatting sqref="AQ72">
    <cfRule type="cellIs" dxfId="10" priority="3" operator="lessThan">
      <formula>0</formula>
    </cfRule>
    <cfRule type="cellIs" dxfId="9" priority="4" operator="equal">
      <formula>0</formula>
    </cfRule>
  </conditionalFormatting>
  <conditionalFormatting sqref="AS72">
    <cfRule type="cellIs" dxfId="8" priority="1" operator="lessThan">
      <formula>0</formula>
    </cfRule>
    <cfRule type="cellIs" dxfId="7" priority="2" operator="equal">
      <formula>0</formula>
    </cfRule>
  </conditionalFormatting>
  <conditionalFormatting sqref="AK72">
    <cfRule type="cellIs" dxfId="6" priority="11" operator="lessThan">
      <formula>0</formula>
    </cfRule>
    <cfRule type="cellIs" dxfId="5" priority="12" operator="equal">
      <formula>0</formula>
    </cfRule>
  </conditionalFormatting>
  <conditionalFormatting sqref="AL72">
    <cfRule type="cellIs" dxfId="4" priority="9" operator="lessThan">
      <formula>0</formula>
    </cfRule>
    <cfRule type="cellIs" dxfId="3" priority="10" operator="equal">
      <formula>0</formula>
    </cfRule>
  </conditionalFormatting>
  <conditionalFormatting sqref="AP72">
    <cfRule type="cellIs" dxfId="2" priority="5" operator="lessThan">
      <formula>0</formula>
    </cfRule>
    <cfRule type="cellIs" dxfId="1" priority="6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60" fitToHeight="2" orientation="landscape" r:id="rId1"/>
  <colBreaks count="1" manualBreakCount="1">
    <brk id="25" max="84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"/>
  <sheetViews>
    <sheetView workbookViewId="0">
      <selection activeCell="J7" sqref="J7"/>
    </sheetView>
  </sheetViews>
  <sheetFormatPr defaultRowHeight="12.75"/>
  <cols>
    <col min="3" max="3" width="26.28515625" customWidth="1"/>
    <col min="4" max="4" width="15.28515625" customWidth="1"/>
    <col min="7" max="7" width="10.140625" bestFit="1" customWidth="1"/>
    <col min="10" max="10" width="9.7109375" bestFit="1" customWidth="1"/>
    <col min="11" max="11" width="12" customWidth="1"/>
  </cols>
  <sheetData>
    <row r="1" spans="1:13" s="265" customFormat="1" ht="15">
      <c r="A1" s="264"/>
      <c r="B1" s="264" t="s">
        <v>91</v>
      </c>
      <c r="C1" s="264"/>
      <c r="D1" s="264"/>
      <c r="E1" s="264"/>
      <c r="F1" s="264"/>
      <c r="G1" s="264"/>
      <c r="H1" s="265" t="s">
        <v>92</v>
      </c>
      <c r="I1" s="264"/>
      <c r="J1" s="264"/>
      <c r="K1" s="264"/>
    </row>
    <row r="2" spans="1:13" s="266" customFormat="1" ht="15">
      <c r="E2" s="267"/>
      <c r="F2" s="267"/>
      <c r="G2" s="267"/>
      <c r="H2" s="267"/>
      <c r="I2" s="267" t="s">
        <v>93</v>
      </c>
      <c r="J2" s="268">
        <f>A6</f>
        <v>2020</v>
      </c>
      <c r="K2" s="266" t="s">
        <v>94</v>
      </c>
    </row>
    <row r="3" spans="1:13" s="266" customFormat="1" ht="15">
      <c r="A3" s="349" t="s">
        <v>95</v>
      </c>
      <c r="B3" s="349" t="s">
        <v>96</v>
      </c>
      <c r="C3" s="349" t="s">
        <v>97</v>
      </c>
      <c r="D3" s="349" t="s">
        <v>98</v>
      </c>
      <c r="E3" s="349" t="s">
        <v>99</v>
      </c>
      <c r="F3" s="355" t="s">
        <v>5</v>
      </c>
      <c r="G3" s="356"/>
      <c r="H3" s="356"/>
      <c r="I3" s="357"/>
      <c r="J3" s="349" t="s">
        <v>100</v>
      </c>
      <c r="K3" s="351" t="s">
        <v>101</v>
      </c>
    </row>
    <row r="4" spans="1:13" s="266" customFormat="1" ht="84">
      <c r="A4" s="350"/>
      <c r="B4" s="350"/>
      <c r="C4" s="350"/>
      <c r="D4" s="350"/>
      <c r="E4" s="350"/>
      <c r="F4" s="269" t="s">
        <v>102</v>
      </c>
      <c r="G4" s="269" t="s">
        <v>103</v>
      </c>
      <c r="H4" s="269" t="s">
        <v>104</v>
      </c>
      <c r="I4" s="269" t="s">
        <v>105</v>
      </c>
      <c r="J4" s="350"/>
      <c r="K4" s="352"/>
    </row>
    <row r="5" spans="1:13" s="266" customFormat="1" ht="15">
      <c r="A5" s="269">
        <v>1</v>
      </c>
      <c r="B5" s="269">
        <v>2</v>
      </c>
      <c r="C5" s="269">
        <v>3</v>
      </c>
      <c r="D5" s="269">
        <v>4</v>
      </c>
      <c r="E5" s="269"/>
      <c r="F5" s="269"/>
      <c r="G5" s="269"/>
      <c r="H5" s="269"/>
      <c r="I5" s="269"/>
      <c r="J5" s="269">
        <v>9</v>
      </c>
      <c r="K5" s="269">
        <v>10</v>
      </c>
    </row>
    <row r="6" spans="1:13" s="266" customFormat="1" ht="92.25" customHeight="1">
      <c r="A6" s="270">
        <v>2020</v>
      </c>
      <c r="B6" s="270" t="str">
        <f>H1</f>
        <v>I_004-54-1-01.21-0525</v>
      </c>
      <c r="C6" s="271" t="s">
        <v>108</v>
      </c>
      <c r="D6" s="272">
        <v>5533.9362499999997</v>
      </c>
      <c r="E6" s="272">
        <f>F6+G6+H6+I6</f>
        <v>288.32087000000001</v>
      </c>
      <c r="F6" s="272">
        <v>288.32087000000001</v>
      </c>
      <c r="G6" s="272">
        <v>0</v>
      </c>
      <c r="H6" s="272">
        <v>0</v>
      </c>
      <c r="I6" s="272">
        <v>0</v>
      </c>
      <c r="J6" s="273">
        <f>D6</f>
        <v>5533.9362499999997</v>
      </c>
      <c r="K6" s="274">
        <f>(D6-E6)*1.2+E6</f>
        <v>6583.0593259999987</v>
      </c>
      <c r="M6" s="275"/>
    </row>
    <row r="7" spans="1:13" s="279" customFormat="1" ht="20.25" customHeight="1">
      <c r="A7" s="276" t="s">
        <v>10</v>
      </c>
      <c r="B7" s="277"/>
      <c r="C7" s="277"/>
      <c r="D7" s="278"/>
      <c r="E7" s="278"/>
      <c r="F7" s="278"/>
      <c r="G7" s="278"/>
      <c r="H7" s="278"/>
      <c r="I7" s="278"/>
      <c r="J7" s="282">
        <f>J6</f>
        <v>5533.9362499999997</v>
      </c>
      <c r="K7" s="278">
        <f>K6</f>
        <v>6583.0593259999987</v>
      </c>
    </row>
    <row r="8" spans="1:13" s="266" customFormat="1" ht="58.5" customHeight="1"/>
    <row r="9" spans="1:13" s="266" customFormat="1" ht="15">
      <c r="B9" s="353" t="s">
        <v>106</v>
      </c>
      <c r="C9" s="354"/>
      <c r="E9" s="280" t="s">
        <v>107</v>
      </c>
      <c r="G9" s="281">
        <v>43314</v>
      </c>
    </row>
  </sheetData>
  <mergeCells count="9">
    <mergeCell ref="J3:J4"/>
    <mergeCell ref="K3:K4"/>
    <mergeCell ref="B9:C9"/>
    <mergeCell ref="A3:A4"/>
    <mergeCell ref="B3:B4"/>
    <mergeCell ref="C3:C4"/>
    <mergeCell ref="D3:D4"/>
    <mergeCell ref="E3:E4"/>
    <mergeCell ref="F3:I3"/>
  </mergeCells>
  <conditionalFormatting sqref="M6">
    <cfRule type="containsText" dxfId="0" priority="1" operator="containsText" text="ложь">
      <formula>NOT(ISERROR(SEARCH("ложь",M6)))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Содка затрат</vt:lpstr>
      <vt:lpstr>Расчет с НДС</vt:lpstr>
      <vt:lpstr>'Содка затрат'!Заголовки_для_печати</vt:lpstr>
      <vt:lpstr>'Содка затрат'!Область_печати</vt:lpstr>
    </vt:vector>
  </TitlesOfParts>
  <Company>Комиэнерго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Жашкевич Люция Ракиповна</dc:creator>
  <cp:lastModifiedBy>Костромин Сергей Викторович</cp:lastModifiedBy>
  <cp:lastPrinted>2018-07-13T11:08:28Z</cp:lastPrinted>
  <dcterms:created xsi:type="dcterms:W3CDTF">2013-06-21T10:46:41Z</dcterms:created>
  <dcterms:modified xsi:type="dcterms:W3CDTF">2019-02-18T11:16:43Z</dcterms:modified>
</cp:coreProperties>
</file>